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5480" windowHeight="7860" activeTab="0"/>
  </bookViews>
  <sheets>
    <sheet name="Giai ngan 31.10.2015" sheetId="1" r:id="rId1"/>
  </sheets>
  <definedNames>
    <definedName name="_xlnm.Print_Area" localSheetId="0">'Giai ngan 31.10.2015'!$A$1:$M$71</definedName>
    <definedName name="_xlnm.Print_Titles" localSheetId="0">'Giai ngan 31.10.2015'!$4:$6</definedName>
  </definedNames>
  <calcPr fullCalcOnLoad="1"/>
</workbook>
</file>

<file path=xl/sharedStrings.xml><?xml version="1.0" encoding="utf-8"?>
<sst xmlns="http://schemas.openxmlformats.org/spreadsheetml/2006/main" count="114" uniqueCount="109">
  <si>
    <t>STT</t>
  </si>
  <si>
    <t>Ghi chú</t>
  </si>
  <si>
    <t xml:space="preserve"> </t>
  </si>
  <si>
    <t>II</t>
  </si>
  <si>
    <t>I</t>
  </si>
  <si>
    <t>VII</t>
  </si>
  <si>
    <t>Vốn TPCP thực hiện CTMTQG Nông thôn mới</t>
  </si>
  <si>
    <t xml:space="preserve"> Đối ứng ODA</t>
  </si>
  <si>
    <t>Tái định cư TDSL</t>
  </si>
  <si>
    <t>Thủy lợi</t>
  </si>
  <si>
    <t xml:space="preserve"> Y tế</t>
  </si>
  <si>
    <t xml:space="preserve"> Giao thông</t>
  </si>
  <si>
    <t>Đầu tư nguồn vốn trái phiếu Chính phủ</t>
  </si>
  <si>
    <t>IV</t>
  </si>
  <si>
    <t xml:space="preserve"> Chương trình Nước sạch VSMTNT</t>
  </si>
  <si>
    <t xml:space="preserve"> Chương trình Đưa thông tin về cơ sở</t>
  </si>
  <si>
    <t xml:space="preserve"> - Chương trình 135</t>
  </si>
  <si>
    <t xml:space="preserve"> - Chương trình 30a</t>
  </si>
  <si>
    <t xml:space="preserve"> CT. Giảm nghèo bền vững</t>
  </si>
  <si>
    <t xml:space="preserve"> Vốn ĐTPT thuộc CTMTQG</t>
  </si>
  <si>
    <t>III</t>
  </si>
  <si>
    <t>Chương trình hỗ trợ huyện nghèo theo 
quyết định số  293/QĐ-TTg của TTCP</t>
  </si>
  <si>
    <t>Chương trình hỗ trợ đất ở, đất sản xuất, nước sinh hoạt cho hộ đồng bào dân tộc thiểu số nghèo và hộ nghèo ở xã, thôn bản đặc biệt khó khăn theo Quyết định số 755/QĐ-TTg (Chương trình 134 kéo dài) Chương trình 134 kéo dài</t>
  </si>
  <si>
    <t>Hỗ trợ dân tộc ít người tỉnh ĐB theo QĐ 
1672/QĐ-TTg ngày 26/9/2011</t>
  </si>
  <si>
    <t>Hỗ trợ đầu tư xây dựng kết cấu hạ tầng 
khu kinh tế cửa khẩu</t>
  </si>
  <si>
    <t>Sắp xếp Ổn định dân di cư và phát triển huyện Mường Nhé</t>
  </si>
  <si>
    <t>Các dự án cấp bách của địa phương</t>
  </si>
  <si>
    <t>Các công trình văn hóa theo quyết định Lãnh đạo Đảng và Nhà nước</t>
  </si>
  <si>
    <t xml:space="preserve"> Hỗ trợ các bệnh viện tuyến Tỉnh, huyện</t>
  </si>
  <si>
    <t>Chương trình quản lý, bảo vệ biên giới</t>
  </si>
  <si>
    <t>Chương trình di dân, định canh định cư 
cho đồng bào dân tộc thiểu số.</t>
  </si>
  <si>
    <t>Hỗ trợ hạ tầng du lịch</t>
  </si>
  <si>
    <t xml:space="preserve"> Vốn chưa phân bổ 14.270 Trđ (HT vận chuyển gỗ 14 tỷ;  HT DN trồng rừng SX 270 trđ)</t>
  </si>
  <si>
    <t>Phát triển và bảo vệ rừng bền vững</t>
  </si>
  <si>
    <t>Hỗ trợ đầu tư các huyện mới chia tách</t>
  </si>
  <si>
    <t xml:space="preserve"> Chương trình phát triển kinh tế - xã hội các vùng</t>
  </si>
  <si>
    <t>Nguồn vốn Hỗ trợ có mục tiêu từ NSTW</t>
  </si>
  <si>
    <t>Đầu tư từ nguồn thu xổ số kiến thiết</t>
  </si>
  <si>
    <t>c)</t>
  </si>
  <si>
    <t xml:space="preserve">  Các dự án ODA trong cân đối NS</t>
  </si>
  <si>
    <t>b)</t>
  </si>
  <si>
    <t xml:space="preserve">                - Hỗ trợ DN công ích</t>
  </si>
  <si>
    <t>Đầu tư phát triển trong cân đối NSĐP</t>
  </si>
  <si>
    <t>a)</t>
  </si>
  <si>
    <t xml:space="preserve">Vốn cân đối ngân sách </t>
  </si>
  <si>
    <t>Trung ương giao</t>
  </si>
  <si>
    <t>Giải ngân đến hết tháng 02/2015</t>
  </si>
  <si>
    <t>Nguồn vốn</t>
  </si>
  <si>
    <t>Thực hiện giải ngân đến hết quí I/2015</t>
  </si>
  <si>
    <t>Tín dụng ưu đãi</t>
  </si>
  <si>
    <t>Kế hoạch vốn 2015</t>
  </si>
  <si>
    <t>ĐVT: Triệu đồng</t>
  </si>
  <si>
    <t>Giao chi tiết</t>
  </si>
  <si>
    <t>Trong đó:</t>
  </si>
  <si>
    <t>Chưa giao chi tiết</t>
  </si>
  <si>
    <t>VB số 9535/BKHĐT-KTNN; vb số 18966/BTC_ĐT</t>
  </si>
  <si>
    <t>Chương trình bố trí sắp xếp dân cư nơi
 cần thiết (Chương trình bố trí sắp xếp, ổn định dân cư theo Quyết định số 1776/QĐ-TTg)</t>
  </si>
  <si>
    <t>Quyết định số 1662/QĐ-BTC ngày 18/8/2015 TDUD Đợt 2 là 80 tỷ đồng</t>
  </si>
  <si>
    <t xml:space="preserve">Phân bỏ chi tiết đợt 2 theo QĐ 892/QĐ-UBND </t>
  </si>
  <si>
    <t>QĐ 1354/QĐ-TTg bs 46 tỷ ngày 14 tháng 8 năm 2015</t>
  </si>
  <si>
    <t>VB 8230/BTC-NSNN ngày 19/6/2015</t>
  </si>
  <si>
    <t>KL thực hiện đến 31/10/
2015</t>
  </si>
  <si>
    <t>Giải ngân đến 31/10/
2015</t>
  </si>
  <si>
    <t>Đầu tư phát triển kinh tế xã hội tuyến biên giới Việt -Trung</t>
  </si>
  <si>
    <t xml:space="preserve">Đầu tư phát triển kinh tế xã hội tuyến biên giới Việt Nam-Lào </t>
  </si>
  <si>
    <t>Chương trình cấp điện nông thôn miền núi và hải đảo giai đoạn 2013-2020 theo QĐ số 2081/QĐ-TTg ngày 8/11/2013</t>
  </si>
  <si>
    <t>TĐ: Đầu tư từ nguồn thu sử dụng đất</t>
  </si>
  <si>
    <t>Còn 38 tỷ dự kiến phân bổ tháng 12/2015</t>
  </si>
  <si>
    <t xml:space="preserve"> Vốn ngân sách do địa phương quản lý thuộc KH năm 2015</t>
  </si>
  <si>
    <t>A</t>
  </si>
  <si>
    <t>B</t>
  </si>
  <si>
    <t>Chương trình MTQG</t>
  </si>
  <si>
    <t>Nguồn NSTW bổ sung có mục tiêu</t>
  </si>
  <si>
    <t>Nguồn dự phòng NSTW</t>
  </si>
  <si>
    <t>Chương trình bảo vệ và phát triển rừng</t>
  </si>
  <si>
    <t>Nguồn vốn theo QĐ 79</t>
  </si>
  <si>
    <t>Hỗ trợ đầu tư phát triển kinh tế - xã hội các vùng</t>
  </si>
  <si>
    <t>Chương trình giống cây trồng, vật nuôi, giống cây lâm nghiệp, thủy sản</t>
  </si>
  <si>
    <t>Chương trình hỗ trợ thực hiện QĐ 193</t>
  </si>
  <si>
    <t>Chương trình định canh định cư theo QĐ 33</t>
  </si>
  <si>
    <t>Đầu tư theo QĐ 120/2003/QĐ-TTg ngày 11/6/2003 của Thủ tướng Chính phủ</t>
  </si>
  <si>
    <t>Đầu tư theo QĐ 160/2007/QĐ-TTg ngày 17/10/2007 của Thủ tướng Chính phủ</t>
  </si>
  <si>
    <t>Chương trình 134 kéo dài</t>
  </si>
  <si>
    <t>Nguồn trái phiếu chính phủ</t>
  </si>
  <si>
    <t>Năm 2014</t>
  </si>
  <si>
    <t>Giao thông</t>
  </si>
  <si>
    <t xml:space="preserve"> Thuỷ lợi</t>
  </si>
  <si>
    <t xml:space="preserve"> Y Tế</t>
  </si>
  <si>
    <t>Chương trình Nông thôn Mới</t>
  </si>
  <si>
    <t>Năm 2013</t>
  </si>
  <si>
    <t>Hồ chứa nước Ẳng cang</t>
  </si>
  <si>
    <t>Năm 2012</t>
  </si>
  <si>
    <t>Ước thực hiện giải ngân năm 2015</t>
  </si>
  <si>
    <t xml:space="preserve"> Vốn ngân sách do địa phương quản lý thuộc KH năm 2014 kéo dài giải ngân đến 31/12/2015</t>
  </si>
  <si>
    <t>Thực hiện 10 tháng đầu năm 2015</t>
  </si>
  <si>
    <t>Tỷ lệ giải ngân so với Kế hoạch giao (%)</t>
  </si>
  <si>
    <t>Ước thực hiện giải ngân hết năm KH so với Kế hoạch giao (%)</t>
  </si>
  <si>
    <t xml:space="preserve"> Bổ sung Kết dư</t>
  </si>
  <si>
    <t>TỔNG HỢP TÌNH HÌNH THỰC HIỆN VÀ GIẢI NGÂN KẾ HOẠCH VỐN ĐẦU TƯ PHÁT TRIỂN NĂM 2015 VÀ
 VỐN KÉO DÀI GIẢI NGÂN KẾ HOẠCH 2014 SANG NĂM 2015</t>
  </si>
  <si>
    <t>DN công ích do không còn nhu cầu</t>
  </si>
  <si>
    <t>Công trình đầu mối hồ Nậm khẩu hu</t>
  </si>
  <si>
    <t>Tỷ lệ giải ngân thấp, do vướng đền bù giải phóng mặt bằng, đến nay vẫn chưa được tháo gỡ.</t>
  </si>
  <si>
    <t>Dự án đang treo ứng đến 30/9/2015 là 45 tỷ, hiện vướng mắc công tác đền bù giải phóng mặt bằng chưa được xử lý tháo gỡ.</t>
  </si>
  <si>
    <t>Văn bản của Bộ KH&amp;ĐT đồng ý cho phân bổ dự án Khởi công mới Quý 3/2015</t>
  </si>
  <si>
    <t>Đã thực hiện xong đấu thầu xây lắp trong tháng 11 , dự kiến sẽ giải ngân hết số vốn trong năm KH</t>
  </si>
  <si>
    <t>Văn bản  số 9870/VPCP-KTTH ngày 25/11/2015 của Chính phủ cho phép dự án duyệt sau 31/10/2014 được phân bổ và giải ngân KH 2015</t>
  </si>
  <si>
    <t xml:space="preserve"> Dự án KCM đã xong bước đấu thầu xây lắp</t>
  </si>
  <si>
    <t xml:space="preserve"> Vướng mắc dừng dự án, hiện thủ tục đã hoàn tất đủ điều kiện giải ngân</t>
  </si>
  <si>
    <t>Thực hiện giải ngân đến 30/6/2015, số vốn còn lại đã thu về NSTW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</si>
</sst>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VND&quot;#,##0_);[Red]\(&quot;VND&quot;#,##0\)"/>
    <numFmt numFmtId="174" formatCode="0.000"/>
    <numFmt numFmtId="175" formatCode="0.0"/>
    <numFmt numFmtId="176" formatCode="#,##0.000"/>
    <numFmt numFmtId="177" formatCode="_(* #,##0_);_(* \(#,##0\);_(* &quot;-&quot;??_);_(@_)"/>
    <numFmt numFmtId="178" formatCode="_(* #,##0.0_);_(* \(#,##0.0\);_(* &quot;-&quot;??_);_(@_)"/>
    <numFmt numFmtId="179" formatCode="#,###"/>
    <numFmt numFmtId="180" formatCode="#,##0.0000"/>
    <numFmt numFmtId="181" formatCode="#,##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_-* #,##0.0000_-;\-* #,##0.00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name val="VNtimes new roman"/>
      <family val="1"/>
    </font>
    <font>
      <sz val="10"/>
      <name val=".VnTime"/>
      <family val="2"/>
    </font>
    <font>
      <sz val="14"/>
      <name val="Times New Roman"/>
      <family val="1"/>
    </font>
    <font>
      <sz val="10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MS Sans Serif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73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65" applyFont="1" applyFill="1" applyAlignment="1">
      <alignment vertical="center" wrapText="1"/>
      <protection/>
    </xf>
    <xf numFmtId="0" fontId="7" fillId="0" borderId="0" xfId="65" applyFont="1" applyFill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2" fillId="0" borderId="10" xfId="65" applyFont="1" applyBorder="1" applyAlignment="1">
      <alignment vertical="center" wrapText="1"/>
      <protection/>
    </xf>
    <xf numFmtId="3" fontId="11" fillId="0" borderId="10" xfId="65" applyNumberFormat="1" applyFont="1" applyFill="1" applyBorder="1" applyAlignment="1">
      <alignment horizontal="center" vertical="center"/>
      <protection/>
    </xf>
    <xf numFmtId="49" fontId="11" fillId="0" borderId="10" xfId="65" applyNumberFormat="1" applyFont="1" applyBorder="1" applyAlignment="1">
      <alignment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11" fillId="0" borderId="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2" fillId="0" borderId="0" xfId="65" applyFont="1" applyFill="1" applyAlignment="1">
      <alignment vertical="center" wrapText="1"/>
      <protection/>
    </xf>
    <xf numFmtId="0" fontId="12" fillId="0" borderId="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right" vertical="center" wrapText="1"/>
      <protection/>
    </xf>
    <xf numFmtId="3" fontId="12" fillId="0" borderId="10" xfId="65" applyNumberFormat="1" applyFont="1" applyFill="1" applyBorder="1" applyAlignment="1">
      <alignment horizontal="right" vertical="center"/>
      <protection/>
    </xf>
    <xf numFmtId="49" fontId="12" fillId="0" borderId="10" xfId="65" applyNumberFormat="1" applyFont="1" applyFill="1" applyBorder="1" applyAlignment="1">
      <alignment vertical="center" wrapText="1"/>
      <protection/>
    </xf>
    <xf numFmtId="3" fontId="11" fillId="0" borderId="10" xfId="65" applyNumberFormat="1" applyFont="1" applyFill="1" applyBorder="1" applyAlignment="1">
      <alignment horizontal="right" vertical="center"/>
      <protection/>
    </xf>
    <xf numFmtId="49" fontId="11" fillId="0" borderId="10" xfId="65" applyNumberFormat="1" applyFont="1" applyFill="1" applyBorder="1" applyAlignment="1">
      <alignment vertical="center" wrapText="1"/>
      <protection/>
    </xf>
    <xf numFmtId="3" fontId="12" fillId="0" borderId="10" xfId="65" applyNumberFormat="1" applyFont="1" applyFill="1" applyBorder="1" applyAlignment="1">
      <alignment horizontal="right" vertical="center" wrapText="1"/>
      <protection/>
    </xf>
    <xf numFmtId="3" fontId="12" fillId="0" borderId="0" xfId="65" applyNumberFormat="1" applyFont="1" applyFill="1" applyBorder="1" applyAlignment="1">
      <alignment horizontal="center" vertical="center" wrapText="1"/>
      <protection/>
    </xf>
    <xf numFmtId="3" fontId="12" fillId="0" borderId="10" xfId="65" applyNumberFormat="1" applyFont="1" applyFill="1" applyBorder="1" applyAlignment="1">
      <alignment horizontal="center" vertical="center" wrapText="1"/>
      <protection/>
    </xf>
    <xf numFmtId="3" fontId="3" fillId="0" borderId="0" xfId="65" applyNumberFormat="1" applyFont="1" applyFill="1" applyAlignment="1">
      <alignment vertical="center" wrapText="1"/>
      <protection/>
    </xf>
    <xf numFmtId="3" fontId="65" fillId="0" borderId="0" xfId="65" applyNumberFormat="1" applyFont="1" applyFill="1" applyBorder="1" applyAlignment="1">
      <alignment horizontal="center" vertical="center" wrapText="1"/>
      <protection/>
    </xf>
    <xf numFmtId="179" fontId="66" fillId="33" borderId="10" xfId="65" applyNumberFormat="1" applyFont="1" applyFill="1" applyBorder="1" applyAlignment="1">
      <alignment horizontal="right"/>
      <protection/>
    </xf>
    <xf numFmtId="0" fontId="12" fillId="34" borderId="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179" fontId="12" fillId="0" borderId="10" xfId="65" applyNumberFormat="1" applyFont="1" applyFill="1" applyBorder="1" applyAlignment="1">
      <alignment vertical="center"/>
      <protection/>
    </xf>
    <xf numFmtId="0" fontId="12" fillId="0" borderId="10" xfId="65" applyFont="1" applyFill="1" applyBorder="1" applyAlignment="1">
      <alignment vertical="center"/>
      <protection/>
    </xf>
    <xf numFmtId="3" fontId="12" fillId="34" borderId="0" xfId="65" applyNumberFormat="1" applyFont="1" applyFill="1" applyBorder="1" applyAlignment="1">
      <alignment horizontal="center" vertical="center" wrapText="1"/>
      <protection/>
    </xf>
    <xf numFmtId="3" fontId="11" fillId="0" borderId="0" xfId="65" applyNumberFormat="1" applyFont="1" applyFill="1" applyBorder="1" applyAlignment="1">
      <alignment horizontal="center" vertical="center" wrapText="1"/>
      <protection/>
    </xf>
    <xf numFmtId="3" fontId="11" fillId="0" borderId="0" xfId="65" applyNumberFormat="1" applyFont="1" applyFill="1" applyBorder="1" applyAlignment="1">
      <alignment horizontal="center" vertical="center"/>
      <protection/>
    </xf>
    <xf numFmtId="3" fontId="11" fillId="0" borderId="10" xfId="65" applyNumberFormat="1" applyFont="1" applyFill="1" applyBorder="1" applyAlignment="1">
      <alignment horizontal="right" vertical="center" wrapText="1"/>
      <protection/>
    </xf>
    <xf numFmtId="0" fontId="12" fillId="34" borderId="10" xfId="65" applyFont="1" applyFill="1" applyBorder="1" applyAlignment="1">
      <alignment horizontal="right" vertical="center" wrapText="1"/>
      <protection/>
    </xf>
    <xf numFmtId="3" fontId="13" fillId="0" borderId="10" xfId="65" applyNumberFormat="1" applyFont="1" applyFill="1" applyBorder="1" applyAlignment="1">
      <alignment horizontal="right" vertical="center"/>
      <protection/>
    </xf>
    <xf numFmtId="49" fontId="13" fillId="0" borderId="10" xfId="65" applyNumberFormat="1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right" vertical="center" wrapText="1"/>
      <protection/>
    </xf>
    <xf numFmtId="0" fontId="11" fillId="0" borderId="10" xfId="65" applyFont="1" applyFill="1" applyBorder="1" applyAlignment="1">
      <alignment horizontal="left" vertical="center" wrapText="1"/>
      <protection/>
    </xf>
    <xf numFmtId="4" fontId="1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right" vertical="center" wrapText="1"/>
      <protection/>
    </xf>
    <xf numFmtId="0" fontId="15" fillId="0" borderId="0" xfId="65" applyFont="1" applyFill="1" applyAlignment="1">
      <alignment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15" fillId="0" borderId="0" xfId="65" applyFont="1" applyFill="1" applyAlignment="1">
      <alignment horizontal="center" vertical="center" wrapText="1"/>
      <protection/>
    </xf>
    <xf numFmtId="177" fontId="11" fillId="0" borderId="10" xfId="42" applyNumberFormat="1" applyFont="1" applyBorder="1" applyAlignment="1">
      <alignment vertical="center" wrapText="1"/>
    </xf>
    <xf numFmtId="4" fontId="2" fillId="0" borderId="0" xfId="65" applyNumberFormat="1" applyFont="1" applyFill="1" applyAlignment="1">
      <alignment vertical="center" wrapText="1"/>
      <protection/>
    </xf>
    <xf numFmtId="3" fontId="11" fillId="0" borderId="10" xfId="65" applyNumberFormat="1" applyFont="1" applyBorder="1" applyAlignment="1">
      <alignment horizontal="right" vertic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77" fontId="11" fillId="0" borderId="10" xfId="42" applyNumberFormat="1" applyFont="1" applyBorder="1" applyAlignment="1">
      <alignment horizontal="right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3" fontId="12" fillId="34" borderId="10" xfId="65" applyNumberFormat="1" applyFont="1" applyFill="1" applyBorder="1" applyAlignment="1">
      <alignment horizontal="right" vertical="center"/>
      <protection/>
    </xf>
    <xf numFmtId="177" fontId="12" fillId="0" borderId="0" xfId="65" applyNumberFormat="1" applyFont="1" applyFill="1" applyBorder="1" applyAlignment="1">
      <alignment horizontal="center" vertical="center" wrapText="1"/>
      <protection/>
    </xf>
    <xf numFmtId="0" fontId="68" fillId="0" borderId="0" xfId="65" applyFont="1" applyFill="1" applyAlignment="1">
      <alignment horizontal="right" vertical="center" wrapText="1"/>
      <protection/>
    </xf>
    <xf numFmtId="0" fontId="69" fillId="0" borderId="0" xfId="65" applyFont="1" applyFill="1" applyBorder="1" applyAlignment="1">
      <alignment horizontal="right" vertical="center" wrapText="1"/>
      <protection/>
    </xf>
    <xf numFmtId="3" fontId="70" fillId="0" borderId="10" xfId="65" applyNumberFormat="1" applyFont="1" applyFill="1" applyBorder="1" applyAlignment="1">
      <alignment horizontal="right" vertical="center" wrapText="1"/>
      <protection/>
    </xf>
    <xf numFmtId="178" fontId="68" fillId="0" borderId="0" xfId="42" applyNumberFormat="1" applyFont="1" applyFill="1" applyAlignment="1">
      <alignment horizontal="right" vertical="center" wrapText="1"/>
    </xf>
    <xf numFmtId="178" fontId="69" fillId="0" borderId="0" xfId="42" applyNumberFormat="1" applyFont="1" applyFill="1" applyBorder="1" applyAlignment="1">
      <alignment horizontal="right" vertical="center" wrapText="1"/>
    </xf>
    <xf numFmtId="178" fontId="70" fillId="0" borderId="10" xfId="42" applyNumberFormat="1" applyFont="1" applyFill="1" applyBorder="1" applyAlignment="1">
      <alignment horizontal="right" vertical="center" wrapText="1"/>
    </xf>
    <xf numFmtId="178" fontId="12" fillId="0" borderId="10" xfId="4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8" fontId="11" fillId="0" borderId="10" xfId="42" applyNumberFormat="1" applyFont="1" applyFill="1" applyBorder="1" applyAlignment="1">
      <alignment horizontal="right" vertical="center" wrapText="1"/>
    </xf>
    <xf numFmtId="177" fontId="11" fillId="0" borderId="10" xfId="42" applyNumberFormat="1" applyFont="1" applyFill="1" applyBorder="1" applyAlignment="1">
      <alignment vertical="center" wrapText="1"/>
    </xf>
    <xf numFmtId="178" fontId="2" fillId="0" borderId="10" xfId="42" applyNumberFormat="1" applyFont="1" applyFill="1" applyBorder="1" applyAlignment="1">
      <alignment horizontal="right" vertical="center" wrapText="1"/>
    </xf>
    <xf numFmtId="178" fontId="12" fillId="34" borderId="10" xfId="42" applyNumberFormat="1" applyFont="1" applyFill="1" applyBorder="1" applyAlignment="1">
      <alignment horizontal="right" vertical="center" wrapText="1"/>
    </xf>
    <xf numFmtId="177" fontId="12" fillId="0" borderId="10" xfId="42" applyNumberFormat="1" applyFont="1" applyFill="1" applyBorder="1" applyAlignment="1">
      <alignment horizontal="right" vertical="center" wrapText="1"/>
    </xf>
    <xf numFmtId="0" fontId="17" fillId="0" borderId="0" xfId="65" applyFont="1" applyFill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3" fontId="18" fillId="0" borderId="10" xfId="65" applyNumberFormat="1" applyFont="1" applyFill="1" applyBorder="1" applyAlignment="1">
      <alignment horizontal="center" vertical="center" wrapText="1"/>
      <protection/>
    </xf>
    <xf numFmtId="175" fontId="18" fillId="0" borderId="10" xfId="65" applyNumberFormat="1" applyFont="1" applyFill="1" applyBorder="1" applyAlignment="1">
      <alignment horizontal="center" vertical="center" wrapText="1"/>
      <protection/>
    </xf>
    <xf numFmtId="0" fontId="18" fillId="34" borderId="10" xfId="65" applyFont="1" applyFill="1" applyBorder="1" applyAlignment="1">
      <alignment horizontal="center" vertical="center" wrapText="1"/>
      <protection/>
    </xf>
    <xf numFmtId="3" fontId="18" fillId="34" borderId="10" xfId="65" applyNumberFormat="1" applyFont="1" applyFill="1" applyBorder="1" applyAlignment="1">
      <alignment horizontal="center" vertical="center" wrapText="1"/>
      <protection/>
    </xf>
    <xf numFmtId="0" fontId="18" fillId="0" borderId="10" xfId="65" applyFont="1" applyFill="1" applyBorder="1" applyAlignment="1">
      <alignment horizontal="center" vertical="center" wrapText="1"/>
      <protection/>
    </xf>
    <xf numFmtId="171" fontId="16" fillId="0" borderId="10" xfId="65" applyNumberFormat="1" applyFont="1" applyFill="1" applyBorder="1" applyAlignment="1">
      <alignment horizontal="center" vertical="center" wrapText="1"/>
      <protection/>
    </xf>
    <xf numFmtId="178" fontId="18" fillId="0" borderId="10" xfId="65" applyNumberFormat="1" applyFont="1" applyFill="1" applyBorder="1" applyAlignment="1">
      <alignment horizontal="center" vertical="center" wrapText="1"/>
      <protection/>
    </xf>
    <xf numFmtId="0" fontId="18" fillId="0" borderId="0" xfId="65" applyFont="1" applyFill="1" applyAlignment="1">
      <alignment horizontal="center" vertical="center" wrapText="1"/>
      <protection/>
    </xf>
    <xf numFmtId="178" fontId="12" fillId="0" borderId="10" xfId="42" applyNumberFormat="1" applyFont="1" applyFill="1" applyBorder="1" applyAlignment="1">
      <alignment horizontal="right" vertical="center"/>
    </xf>
    <xf numFmtId="177" fontId="12" fillId="0" borderId="10" xfId="42" applyNumberFormat="1" applyFont="1" applyFill="1" applyBorder="1" applyAlignment="1">
      <alignment horizontal="right" vertical="center"/>
    </xf>
    <xf numFmtId="177" fontId="11" fillId="0" borderId="10" xfId="65" applyNumberFormat="1" applyFont="1" applyBorder="1" applyAlignment="1">
      <alignment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3" fontId="19" fillId="34" borderId="10" xfId="65" applyNumberFormat="1" applyFont="1" applyFill="1" applyBorder="1" applyAlignment="1">
      <alignment horizontal="center" vertical="center" wrapText="1"/>
      <protection/>
    </xf>
    <xf numFmtId="178" fontId="18" fillId="0" borderId="10" xfId="42" applyNumberFormat="1" applyFont="1" applyFill="1" applyBorder="1" applyAlignment="1">
      <alignment horizontal="center" vertical="center" wrapText="1"/>
    </xf>
    <xf numFmtId="0" fontId="12" fillId="0" borderId="10" xfId="65" applyFont="1" applyBorder="1" applyAlignment="1">
      <alignment horizontal="center" vertical="center" wrapText="1"/>
      <protection/>
    </xf>
    <xf numFmtId="3" fontId="12" fillId="0" borderId="10" xfId="65" applyNumberFormat="1" applyFont="1" applyFill="1" applyBorder="1" applyAlignment="1">
      <alignment vertical="center"/>
      <protection/>
    </xf>
    <xf numFmtId="3" fontId="12" fillId="0" borderId="10" xfId="65" applyNumberFormat="1" applyFont="1" applyBorder="1" applyAlignment="1">
      <alignment horizontal="center" vertical="center"/>
      <protection/>
    </xf>
    <xf numFmtId="177" fontId="12" fillId="0" borderId="10" xfId="42" applyNumberFormat="1" applyFont="1" applyBorder="1" applyAlignment="1">
      <alignment vertical="center" wrapText="1"/>
    </xf>
    <xf numFmtId="0" fontId="2" fillId="35" borderId="0" xfId="65" applyFont="1" applyFill="1" applyAlignment="1">
      <alignment vertical="center" wrapText="1"/>
      <protection/>
    </xf>
    <xf numFmtId="3" fontId="12" fillId="0" borderId="0" xfId="65" applyNumberFormat="1" applyFont="1" applyFill="1" applyBorder="1" applyAlignment="1">
      <alignment horizontal="center" vertical="center"/>
      <protection/>
    </xf>
    <xf numFmtId="179" fontId="12" fillId="0" borderId="10" xfId="70" applyNumberFormat="1" applyFont="1" applyFill="1" applyBorder="1" applyAlignment="1">
      <alignment vertical="center" wrapText="1"/>
      <protection/>
    </xf>
    <xf numFmtId="179" fontId="71" fillId="0" borderId="11" xfId="70" applyNumberFormat="1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/>
      <protection/>
    </xf>
    <xf numFmtId="3" fontId="12" fillId="0" borderId="10" xfId="65" applyNumberFormat="1" applyFont="1" applyBorder="1" applyAlignment="1">
      <alignment horizontal="right" vertical="center"/>
      <protection/>
    </xf>
    <xf numFmtId="177" fontId="12" fillId="0" borderId="10" xfId="65" applyNumberFormat="1" applyFont="1" applyBorder="1" applyAlignment="1">
      <alignment vertical="center" wrapText="1"/>
      <protection/>
    </xf>
    <xf numFmtId="177" fontId="12" fillId="0" borderId="10" xfId="42" applyNumberFormat="1" applyFont="1" applyFill="1" applyBorder="1" applyAlignment="1">
      <alignment vertical="center" wrapText="1"/>
    </xf>
    <xf numFmtId="177" fontId="12" fillId="0" borderId="10" xfId="42" applyNumberFormat="1" applyFont="1" applyBorder="1" applyAlignment="1">
      <alignment horizontal="right" vertical="center" wrapText="1"/>
    </xf>
    <xf numFmtId="3" fontId="12" fillId="0" borderId="10" xfId="65" applyNumberFormat="1" applyFont="1" applyFill="1" applyBorder="1" applyAlignment="1">
      <alignment horizontal="center" vertical="center"/>
      <protection/>
    </xf>
    <xf numFmtId="179" fontId="12" fillId="34" borderId="11" xfId="42" applyNumberFormat="1" applyFont="1" applyFill="1" applyBorder="1" applyAlignment="1">
      <alignment vertical="center" wrapText="1"/>
    </xf>
    <xf numFmtId="179" fontId="12" fillId="34" borderId="10" xfId="66" applyNumberFormat="1" applyFont="1" applyFill="1" applyBorder="1" applyAlignment="1">
      <alignment horizontal="left" vertical="center" wrapText="1"/>
      <protection/>
    </xf>
    <xf numFmtId="3" fontId="20" fillId="0" borderId="10" xfId="0" applyNumberFormat="1" applyFont="1" applyFill="1" applyBorder="1" applyAlignment="1">
      <alignment horizontal="right" vertical="center"/>
    </xf>
    <xf numFmtId="179" fontId="11" fillId="34" borderId="10" xfId="66" applyNumberFormat="1" applyFont="1" applyFill="1" applyBorder="1" applyAlignment="1">
      <alignment horizontal="left" vertical="center" wrapText="1"/>
      <protection/>
    </xf>
    <xf numFmtId="3" fontId="21" fillId="0" borderId="10" xfId="0" applyNumberFormat="1" applyFont="1" applyFill="1" applyBorder="1" applyAlignment="1">
      <alignment horizontal="right"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3" fontId="7" fillId="0" borderId="10" xfId="65" applyNumberFormat="1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>
      <alignment horizontal="right" vertical="center" wrapText="1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horizontal="right" vertical="center" wrapText="1"/>
      <protection/>
    </xf>
    <xf numFmtId="0" fontId="72" fillId="0" borderId="10" xfId="0" applyFont="1" applyFill="1" applyBorder="1" applyAlignment="1">
      <alignment vertical="center" wrapText="1"/>
    </xf>
    <xf numFmtId="179" fontId="72" fillId="0" borderId="10" xfId="0" applyNumberFormat="1" applyFont="1" applyFill="1" applyBorder="1" applyAlignment="1">
      <alignment vertical="center" wrapText="1"/>
    </xf>
    <xf numFmtId="190" fontId="72" fillId="0" borderId="10" xfId="42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11" fillId="0" borderId="10" xfId="65" applyFont="1" applyFill="1" applyBorder="1" applyAlignment="1">
      <alignment vertical="center" wrapText="1"/>
      <protection/>
    </xf>
    <xf numFmtId="177" fontId="11" fillId="0" borderId="10" xfId="42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8" fillId="0" borderId="10" xfId="65" applyNumberFormat="1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2" fontId="16" fillId="0" borderId="10" xfId="65" applyNumberFormat="1" applyFont="1" applyFill="1" applyBorder="1" applyAlignment="1">
      <alignment horizontal="center" vertical="center" wrapText="1"/>
      <protection/>
    </xf>
    <xf numFmtId="178" fontId="11" fillId="0" borderId="10" xfId="42" applyNumberFormat="1" applyFont="1" applyFill="1" applyBorder="1" applyAlignment="1">
      <alignment horizontal="center" vertical="center" wrapText="1"/>
    </xf>
    <xf numFmtId="179" fontId="70" fillId="0" borderId="10" xfId="70" applyNumberFormat="1" applyFont="1" applyFill="1" applyBorder="1" applyAlignment="1">
      <alignment vertical="center" wrapText="1"/>
      <protection/>
    </xf>
    <xf numFmtId="178" fontId="73" fillId="0" borderId="10" xfId="65" applyNumberFormat="1" applyFont="1" applyFill="1" applyBorder="1" applyAlignment="1">
      <alignment horizontal="center" vertical="center" wrapText="1"/>
      <protection/>
    </xf>
    <xf numFmtId="179" fontId="74" fillId="0" borderId="11" xfId="0" applyNumberFormat="1" applyFont="1" applyFill="1" applyBorder="1" applyAlignment="1">
      <alignment vertical="center"/>
    </xf>
    <xf numFmtId="4" fontId="11" fillId="0" borderId="10" xfId="65" applyNumberFormat="1" applyFont="1" applyFill="1" applyBorder="1" applyAlignment="1">
      <alignment horizontal="right" vertical="center" wrapText="1"/>
      <protection/>
    </xf>
    <xf numFmtId="4" fontId="12" fillId="0" borderId="10" xfId="65" applyNumberFormat="1" applyFont="1" applyFill="1" applyBorder="1" applyAlignment="1">
      <alignment horizontal="right" vertical="center" wrapText="1"/>
      <protection/>
    </xf>
    <xf numFmtId="3" fontId="12" fillId="34" borderId="10" xfId="65" applyNumberFormat="1" applyFont="1" applyFill="1" applyBorder="1" applyAlignment="1">
      <alignment horizontal="right" vertical="center" wrapText="1"/>
      <protection/>
    </xf>
    <xf numFmtId="3" fontId="20" fillId="0" borderId="11" xfId="0" applyNumberFormat="1" applyFont="1" applyFill="1" applyBorder="1" applyAlignment="1">
      <alignment horizontal="right" vertical="center"/>
    </xf>
    <xf numFmtId="190" fontId="75" fillId="0" borderId="11" xfId="42" applyNumberFormat="1" applyFont="1" applyFill="1" applyBorder="1" applyAlignment="1">
      <alignment vertical="center" wrapText="1"/>
    </xf>
    <xf numFmtId="177" fontId="18" fillId="0" borderId="10" xfId="65" applyNumberFormat="1" applyFont="1" applyFill="1" applyBorder="1" applyAlignment="1">
      <alignment horizontal="center" vertical="center" wrapText="1"/>
      <protection/>
    </xf>
    <xf numFmtId="3" fontId="76" fillId="0" borderId="0" xfId="0" applyNumberFormat="1" applyFont="1" applyAlignment="1">
      <alignment/>
    </xf>
    <xf numFmtId="172" fontId="18" fillId="0" borderId="10" xfId="65" applyNumberFormat="1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right" vertical="center" wrapText="1"/>
      <protection/>
    </xf>
    <xf numFmtId="178" fontId="11" fillId="0" borderId="10" xfId="42" applyNumberFormat="1" applyFont="1" applyFill="1" applyBorder="1" applyAlignment="1">
      <alignment horizontal="center" vertical="center" wrapText="1"/>
    </xf>
  </cellXfs>
  <cellStyles count="6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omma 10 2" xfId="44"/>
    <cellStyle name="Comma 2" xfId="45"/>
    <cellStyle name="Comma 3 3 2" xfId="46"/>
    <cellStyle name="Comma 6 2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- Style1 2" xfId="62"/>
    <cellStyle name="Normal 2" xfId="63"/>
    <cellStyle name="Normal 2 2 2 2" xfId="64"/>
    <cellStyle name="Normal 3" xfId="65"/>
    <cellStyle name="Normal_Bieu mau (CV )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="160" zoomScaleSheetLayoutView="160" zoomScalePageLayoutView="0" workbookViewId="0" topLeftCell="A3">
      <pane xSplit="2" ySplit="4" topLeftCell="C8" activePane="bottomRight" state="frozen"/>
      <selection pane="topLeft" activeCell="A3" sqref="A3"/>
      <selection pane="topRight" activeCell="C3" sqref="C3"/>
      <selection pane="bottomLeft" activeCell="A7" sqref="A7"/>
      <selection pane="bottomRight" activeCell="B20" sqref="B20"/>
    </sheetView>
  </sheetViews>
  <sheetFormatPr defaultColWidth="9.140625" defaultRowHeight="15"/>
  <cols>
    <col min="1" max="1" width="6.140625" style="2" customWidth="1"/>
    <col min="2" max="2" width="40.140625" style="1" customWidth="1"/>
    <col min="3" max="3" width="10.8515625" style="3" customWidth="1"/>
    <col min="4" max="4" width="9.140625" style="3" customWidth="1"/>
    <col min="5" max="5" width="8.8515625" style="3" customWidth="1"/>
    <col min="6" max="6" width="11.421875" style="3" hidden="1" customWidth="1"/>
    <col min="7" max="7" width="11.00390625" style="3" hidden="1" customWidth="1"/>
    <col min="8" max="8" width="12.00390625" style="3" customWidth="1"/>
    <col min="9" max="9" width="11.7109375" style="54" customWidth="1"/>
    <col min="10" max="10" width="10.57421875" style="57" customWidth="1"/>
    <col min="11" max="11" width="11.57421875" style="3" customWidth="1"/>
    <col min="12" max="12" width="11.7109375" style="3" customWidth="1"/>
    <col min="13" max="13" width="30.140625" style="76" customWidth="1"/>
    <col min="14" max="14" width="25.8515625" style="2" customWidth="1"/>
    <col min="15" max="15" width="15.00390625" style="1" bestFit="1" customWidth="1"/>
    <col min="16" max="18" width="9.140625" style="1" customWidth="1"/>
    <col min="19" max="19" width="10.7109375" style="1" bestFit="1" customWidth="1"/>
    <col min="20" max="20" width="25.57421875" style="1" customWidth="1"/>
    <col min="21" max="16384" width="9.140625" style="1" customWidth="1"/>
  </cols>
  <sheetData>
    <row r="1" spans="1:14" s="42" customFormat="1" ht="60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4"/>
    </row>
    <row r="2" spans="1:14" s="42" customFormat="1" ht="18.75" customHeight="1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43"/>
    </row>
    <row r="3" spans="1:13" ht="16.5" customHeight="1">
      <c r="A3" s="134"/>
      <c r="B3" s="134"/>
      <c r="C3" s="134"/>
      <c r="D3" s="134"/>
      <c r="E3" s="134"/>
      <c r="F3" s="134"/>
      <c r="G3" s="41"/>
      <c r="H3" s="41"/>
      <c r="I3" s="55"/>
      <c r="J3" s="58"/>
      <c r="K3" s="41"/>
      <c r="L3" s="41"/>
      <c r="M3" s="67" t="s">
        <v>51</v>
      </c>
    </row>
    <row r="4" spans="1:14" s="40" customFormat="1" ht="20.25" customHeight="1">
      <c r="A4" s="130" t="s">
        <v>0</v>
      </c>
      <c r="B4" s="130" t="s">
        <v>47</v>
      </c>
      <c r="C4" s="130" t="s">
        <v>50</v>
      </c>
      <c r="D4" s="130"/>
      <c r="E4" s="130"/>
      <c r="F4" s="130" t="s">
        <v>46</v>
      </c>
      <c r="G4" s="130" t="s">
        <v>48</v>
      </c>
      <c r="H4" s="130" t="s">
        <v>94</v>
      </c>
      <c r="I4" s="130"/>
      <c r="J4" s="130"/>
      <c r="K4" s="130" t="s">
        <v>92</v>
      </c>
      <c r="L4" s="135" t="s">
        <v>96</v>
      </c>
      <c r="M4" s="131" t="s">
        <v>1</v>
      </c>
      <c r="N4" s="10"/>
    </row>
    <row r="5" spans="1:14" s="40" customFormat="1" ht="23.25" customHeight="1">
      <c r="A5" s="130"/>
      <c r="B5" s="130"/>
      <c r="C5" s="130" t="s">
        <v>45</v>
      </c>
      <c r="D5" s="130" t="s">
        <v>53</v>
      </c>
      <c r="E5" s="130"/>
      <c r="F5" s="130"/>
      <c r="G5" s="130"/>
      <c r="H5" s="130"/>
      <c r="I5" s="130"/>
      <c r="J5" s="130"/>
      <c r="K5" s="130"/>
      <c r="L5" s="135"/>
      <c r="M5" s="131"/>
      <c r="N5" s="10"/>
    </row>
    <row r="6" spans="1:14" s="40" customFormat="1" ht="90" customHeight="1">
      <c r="A6" s="130"/>
      <c r="B6" s="130"/>
      <c r="C6" s="130"/>
      <c r="D6" s="11" t="s">
        <v>52</v>
      </c>
      <c r="E6" s="11" t="s">
        <v>54</v>
      </c>
      <c r="F6" s="130"/>
      <c r="G6" s="130"/>
      <c r="H6" s="11" t="s">
        <v>61</v>
      </c>
      <c r="I6" s="11" t="s">
        <v>62</v>
      </c>
      <c r="J6" s="118" t="s">
        <v>95</v>
      </c>
      <c r="K6" s="130"/>
      <c r="L6" s="135"/>
      <c r="M6" s="131"/>
      <c r="N6" s="31"/>
    </row>
    <row r="7" spans="1:15" s="12" customFormat="1" ht="36" customHeight="1">
      <c r="A7" s="11" t="s">
        <v>69</v>
      </c>
      <c r="B7" s="38" t="s">
        <v>68</v>
      </c>
      <c r="C7" s="33">
        <f aca="true" t="shared" si="0" ref="C7:I7">C8+C15+C35+C41+C49</f>
        <v>1930925</v>
      </c>
      <c r="D7" s="33">
        <f t="shared" si="0"/>
        <v>1921064</v>
      </c>
      <c r="E7" s="33">
        <f t="shared" si="0"/>
        <v>15170</v>
      </c>
      <c r="F7" s="33">
        <f t="shared" si="0"/>
        <v>132644.326448</v>
      </c>
      <c r="G7" s="33">
        <f t="shared" si="0"/>
        <v>188657.112421</v>
      </c>
      <c r="H7" s="33">
        <f t="shared" si="0"/>
        <v>927196.8955999999</v>
      </c>
      <c r="I7" s="33">
        <f t="shared" si="0"/>
        <v>1015574.8955999999</v>
      </c>
      <c r="J7" s="62">
        <f>I7/D7*100</f>
        <v>52.865229664394306</v>
      </c>
      <c r="K7" s="33">
        <f>K8+K15+K35+K41+K49</f>
        <v>1625713.5</v>
      </c>
      <c r="L7" s="122">
        <f>K7/D7*100</f>
        <v>84.62568139322792</v>
      </c>
      <c r="M7" s="114">
        <f>K7/D7*100</f>
        <v>84.62568139322792</v>
      </c>
      <c r="N7" s="39"/>
      <c r="O7" s="46"/>
    </row>
    <row r="8" spans="1:14" s="9" customFormat="1" ht="22.5" customHeight="1">
      <c r="A8" s="11" t="s">
        <v>4</v>
      </c>
      <c r="B8" s="38" t="s">
        <v>44</v>
      </c>
      <c r="C8" s="33">
        <f>C9+C13+C14</f>
        <v>334580</v>
      </c>
      <c r="D8" s="33">
        <f>D9+D13+D14</f>
        <v>338989</v>
      </c>
      <c r="E8" s="33">
        <f>E9+E13</f>
        <v>900</v>
      </c>
      <c r="F8" s="33">
        <f>F9+F13</f>
        <v>45518.9458</v>
      </c>
      <c r="G8" s="33">
        <f>G9+G13</f>
        <v>45518.9458</v>
      </c>
      <c r="H8" s="33">
        <f>H9+H13+H14</f>
        <v>200376</v>
      </c>
      <c r="I8" s="33">
        <f>I9+I13+I14</f>
        <v>298941</v>
      </c>
      <c r="J8" s="62">
        <f>I8/D8*100</f>
        <v>88.18604733486927</v>
      </c>
      <c r="K8" s="33">
        <f>K9+K13+K14</f>
        <v>368652</v>
      </c>
      <c r="L8" s="122">
        <f>K8/D8*100</f>
        <v>108.7504314299284</v>
      </c>
      <c r="M8" s="114">
        <f>D7/C7*100</f>
        <v>99.48931211724951</v>
      </c>
      <c r="N8" s="39"/>
    </row>
    <row r="9" spans="1:19" s="12" customFormat="1" ht="24" customHeight="1">
      <c r="A9" s="14" t="s">
        <v>43</v>
      </c>
      <c r="B9" s="17" t="s">
        <v>42</v>
      </c>
      <c r="C9" s="16">
        <v>267600</v>
      </c>
      <c r="D9" s="16">
        <f>252450+D12</f>
        <v>257009</v>
      </c>
      <c r="E9" s="20">
        <f>E11</f>
        <v>900</v>
      </c>
      <c r="F9" s="89">
        <v>45518.9458</v>
      </c>
      <c r="G9" s="89">
        <v>45518.9458</v>
      </c>
      <c r="H9" s="119">
        <f>116997</f>
        <v>116997</v>
      </c>
      <c r="I9" s="119">
        <f>122191+70636</f>
        <v>192827</v>
      </c>
      <c r="J9" s="59">
        <f>I9/D9*100</f>
        <v>75.02733367313985</v>
      </c>
      <c r="K9" s="89">
        <f>D9</f>
        <v>257009</v>
      </c>
      <c r="L9" s="122">
        <f>K9/D9*100</f>
        <v>100</v>
      </c>
      <c r="M9" s="70"/>
      <c r="N9" s="13"/>
      <c r="S9" s="88"/>
    </row>
    <row r="10" spans="1:19" s="9" customFormat="1" ht="23.25" customHeight="1">
      <c r="A10" s="11"/>
      <c r="B10" s="36" t="s">
        <v>66</v>
      </c>
      <c r="C10" s="35">
        <v>25000</v>
      </c>
      <c r="D10" s="35">
        <v>10570</v>
      </c>
      <c r="E10" s="20"/>
      <c r="F10" s="37"/>
      <c r="G10" s="37"/>
      <c r="H10" s="37"/>
      <c r="I10" s="37"/>
      <c r="J10" s="64"/>
      <c r="K10" s="37"/>
      <c r="L10" s="37"/>
      <c r="M10" s="71"/>
      <c r="N10" s="30"/>
      <c r="S10" s="32"/>
    </row>
    <row r="11" spans="1:19" s="9" customFormat="1" ht="22.5" customHeight="1">
      <c r="A11" s="11"/>
      <c r="B11" s="36" t="s">
        <v>41</v>
      </c>
      <c r="C11" s="35">
        <v>900</v>
      </c>
      <c r="D11" s="35"/>
      <c r="E11" s="20">
        <f>C11</f>
        <v>900</v>
      </c>
      <c r="F11" s="34"/>
      <c r="G11" s="34"/>
      <c r="H11" s="34"/>
      <c r="I11" s="34"/>
      <c r="J11" s="65"/>
      <c r="K11" s="34"/>
      <c r="L11" s="34"/>
      <c r="M11" s="81" t="s">
        <v>99</v>
      </c>
      <c r="N11" s="30"/>
      <c r="S11" s="32"/>
    </row>
    <row r="12" spans="1:19" s="9" customFormat="1" ht="18" customHeight="1">
      <c r="A12" s="11"/>
      <c r="B12" s="36" t="s">
        <v>97</v>
      </c>
      <c r="C12" s="35"/>
      <c r="D12" s="35">
        <v>4559</v>
      </c>
      <c r="E12" s="20"/>
      <c r="F12" s="34"/>
      <c r="G12" s="34"/>
      <c r="H12" s="34"/>
      <c r="I12" s="34"/>
      <c r="J12" s="65"/>
      <c r="K12" s="34"/>
      <c r="L12" s="34"/>
      <c r="M12" s="128"/>
      <c r="N12" s="30"/>
      <c r="S12" s="32"/>
    </row>
    <row r="13" spans="1:19" s="12" customFormat="1" ht="24.75" customHeight="1">
      <c r="A13" s="14" t="s">
        <v>40</v>
      </c>
      <c r="B13" s="17" t="s">
        <v>39</v>
      </c>
      <c r="C13" s="16">
        <v>66980</v>
      </c>
      <c r="D13" s="16">
        <v>66980</v>
      </c>
      <c r="E13" s="16">
        <f>C13-D13</f>
        <v>0</v>
      </c>
      <c r="F13" s="15"/>
      <c r="G13" s="20"/>
      <c r="H13" s="20">
        <v>73908</v>
      </c>
      <c r="I13" s="20">
        <v>96643</v>
      </c>
      <c r="J13" s="60">
        <f>I13/D13*100</f>
        <v>144.28635413556285</v>
      </c>
      <c r="K13" s="20">
        <f>I13</f>
        <v>96643</v>
      </c>
      <c r="L13" s="123">
        <f>K13/D13*100</f>
        <v>144.28635413556285</v>
      </c>
      <c r="M13" s="73"/>
      <c r="N13" s="13"/>
      <c r="P13" s="87"/>
      <c r="S13" s="88"/>
    </row>
    <row r="14" spans="1:14" s="12" customFormat="1" ht="27.75" customHeight="1">
      <c r="A14" s="83" t="s">
        <v>38</v>
      </c>
      <c r="B14" s="5" t="s">
        <v>37</v>
      </c>
      <c r="C14" s="16"/>
      <c r="D14" s="84">
        <v>15000</v>
      </c>
      <c r="E14" s="85"/>
      <c r="F14" s="5"/>
      <c r="G14" s="5"/>
      <c r="H14" s="86">
        <f>I14</f>
        <v>9471</v>
      </c>
      <c r="I14" s="86">
        <v>9471</v>
      </c>
      <c r="J14" s="60">
        <f>I14/D14*100</f>
        <v>63.13999999999999</v>
      </c>
      <c r="K14" s="20">
        <f>D14*100%</f>
        <v>15000</v>
      </c>
      <c r="L14" s="123">
        <f>K14/D14*100</f>
        <v>100</v>
      </c>
      <c r="M14" s="129"/>
      <c r="N14" s="13"/>
    </row>
    <row r="15" spans="1:19" s="9" customFormat="1" ht="29.25" customHeight="1">
      <c r="A15" s="11" t="s">
        <v>3</v>
      </c>
      <c r="B15" s="19" t="s">
        <v>36</v>
      </c>
      <c r="C15" s="18">
        <f>SUM(C16:C34)</f>
        <v>818492</v>
      </c>
      <c r="D15" s="18">
        <f aca="true" t="shared" si="1" ref="D15:I15">SUM(D16:D34)</f>
        <v>804222</v>
      </c>
      <c r="E15" s="18">
        <f t="shared" si="1"/>
        <v>14270</v>
      </c>
      <c r="F15" s="18">
        <f t="shared" si="1"/>
        <v>86270.85002700001</v>
      </c>
      <c r="G15" s="18">
        <f t="shared" si="1"/>
        <v>141789.636</v>
      </c>
      <c r="H15" s="18">
        <f t="shared" si="1"/>
        <v>327898</v>
      </c>
      <c r="I15" s="18">
        <f t="shared" si="1"/>
        <v>339233</v>
      </c>
      <c r="J15" s="60">
        <f>I15/D15*100</f>
        <v>42.18151207005031</v>
      </c>
      <c r="K15" s="18">
        <f>SUM(K16:K34)</f>
        <v>619785</v>
      </c>
      <c r="L15" s="122">
        <f>K15/D15*100</f>
        <v>77.06640703686296</v>
      </c>
      <c r="M15" s="82"/>
      <c r="N15" s="31"/>
      <c r="S15" s="32"/>
    </row>
    <row r="16" spans="1:19" s="9" customFormat="1" ht="24.75" customHeight="1">
      <c r="A16" s="14">
        <v>1</v>
      </c>
      <c r="B16" s="27" t="s">
        <v>35</v>
      </c>
      <c r="C16" s="16">
        <v>129000</v>
      </c>
      <c r="D16" s="16">
        <v>129000</v>
      </c>
      <c r="E16" s="16">
        <f>D16-C16</f>
        <v>0</v>
      </c>
      <c r="F16" s="20">
        <v>33501.974</v>
      </c>
      <c r="G16" s="20">
        <v>51521</v>
      </c>
      <c r="H16" s="20">
        <v>71395</v>
      </c>
      <c r="I16" s="20">
        <v>74527</v>
      </c>
      <c r="J16" s="60">
        <f>I16/D16*100</f>
        <v>57.77286821705426</v>
      </c>
      <c r="K16" s="20">
        <f>C16</f>
        <v>129000</v>
      </c>
      <c r="L16" s="123">
        <f aca="true" t="shared" si="2" ref="L16:L33">K16/D16*100</f>
        <v>100</v>
      </c>
      <c r="M16" s="70"/>
      <c r="N16" s="31"/>
      <c r="S16" s="32"/>
    </row>
    <row r="17" spans="1:19" s="9" customFormat="1" ht="26.25" customHeight="1">
      <c r="A17" s="14">
        <v>2</v>
      </c>
      <c r="B17" s="29" t="s">
        <v>34</v>
      </c>
      <c r="C17" s="16">
        <v>70000</v>
      </c>
      <c r="D17" s="16">
        <v>70000</v>
      </c>
      <c r="E17" s="16">
        <f>D17-C17</f>
        <v>0</v>
      </c>
      <c r="F17" s="20">
        <v>12239.198</v>
      </c>
      <c r="G17" s="20">
        <v>12239.198</v>
      </c>
      <c r="H17" s="20">
        <v>57003</v>
      </c>
      <c r="I17" s="20">
        <v>57003</v>
      </c>
      <c r="J17" s="60">
        <f>I17/D17*100</f>
        <v>81.43285714285715</v>
      </c>
      <c r="K17" s="20">
        <f>D17</f>
        <v>70000</v>
      </c>
      <c r="L17" s="123">
        <f t="shared" si="2"/>
        <v>100</v>
      </c>
      <c r="M17" s="70"/>
      <c r="N17" s="31"/>
      <c r="S17" s="23"/>
    </row>
    <row r="18" spans="1:20" s="9" customFormat="1" ht="36" customHeight="1">
      <c r="A18" s="14">
        <v>3</v>
      </c>
      <c r="B18" s="29" t="s">
        <v>33</v>
      </c>
      <c r="C18" s="16">
        <v>40000</v>
      </c>
      <c r="D18" s="16">
        <v>25730</v>
      </c>
      <c r="E18" s="16">
        <f>C18-D18</f>
        <v>14270</v>
      </c>
      <c r="F18" s="20"/>
      <c r="G18" s="20"/>
      <c r="H18" s="20"/>
      <c r="I18" s="20"/>
      <c r="J18" s="60"/>
      <c r="K18" s="124">
        <f>D18*50%</f>
        <v>12865</v>
      </c>
      <c r="L18" s="123">
        <f>K18/D18*100</f>
        <v>50</v>
      </c>
      <c r="M18" s="81" t="s">
        <v>32</v>
      </c>
      <c r="N18" s="30"/>
      <c r="O18" s="23"/>
      <c r="T18" s="49">
        <v>290408</v>
      </c>
    </row>
    <row r="19" spans="1:20" s="9" customFormat="1" ht="27.75" customHeight="1">
      <c r="A19" s="51">
        <v>4</v>
      </c>
      <c r="B19" s="29" t="s">
        <v>31</v>
      </c>
      <c r="C19" s="16">
        <v>10000</v>
      </c>
      <c r="D19" s="16">
        <v>10000</v>
      </c>
      <c r="E19" s="16">
        <f>D19-C19</f>
        <v>0</v>
      </c>
      <c r="F19" s="20"/>
      <c r="G19" s="20">
        <v>3000</v>
      </c>
      <c r="H19" s="20">
        <v>431</v>
      </c>
      <c r="I19" s="20">
        <v>431</v>
      </c>
      <c r="J19" s="60">
        <f aca="true" t="shared" si="3" ref="J19:J27">I19/D19*100</f>
        <v>4.31</v>
      </c>
      <c r="K19" s="20">
        <f>D19</f>
        <v>10000</v>
      </c>
      <c r="L19" s="123">
        <f t="shared" si="2"/>
        <v>100</v>
      </c>
      <c r="M19" s="69" t="s">
        <v>106</v>
      </c>
      <c r="N19" s="21"/>
      <c r="T19" s="48">
        <v>422022</v>
      </c>
    </row>
    <row r="20" spans="1:20" s="9" customFormat="1" ht="65.25" customHeight="1">
      <c r="A20" s="14">
        <v>5</v>
      </c>
      <c r="B20" s="27" t="s">
        <v>56</v>
      </c>
      <c r="C20" s="52">
        <v>34000</v>
      </c>
      <c r="D20" s="16">
        <f>C20</f>
        <v>34000</v>
      </c>
      <c r="E20" s="16">
        <f>C20-D20</f>
        <v>0</v>
      </c>
      <c r="F20" s="20"/>
      <c r="G20" s="20"/>
      <c r="H20" s="20"/>
      <c r="I20" s="20">
        <v>4500</v>
      </c>
      <c r="J20" s="60">
        <f t="shared" si="3"/>
        <v>13.23529411764706</v>
      </c>
      <c r="K20" s="20">
        <f>D20/100*80</f>
        <v>27200</v>
      </c>
      <c r="L20" s="123">
        <f t="shared" si="2"/>
        <v>80</v>
      </c>
      <c r="M20" s="14"/>
      <c r="N20" s="22" t="s">
        <v>55</v>
      </c>
      <c r="T20" s="9">
        <f>SUM(T18:T19)</f>
        <v>712430</v>
      </c>
    </row>
    <row r="21" spans="1:20" s="9" customFormat="1" ht="65.25" customHeight="1">
      <c r="A21" s="14">
        <v>6</v>
      </c>
      <c r="B21" s="27" t="s">
        <v>30</v>
      </c>
      <c r="C21" s="16">
        <f>40000</f>
        <v>40000</v>
      </c>
      <c r="D21" s="16">
        <f>22140+17860</f>
        <v>40000</v>
      </c>
      <c r="E21" s="16">
        <f>C21-D21</f>
        <v>0</v>
      </c>
      <c r="F21" s="20"/>
      <c r="G21" s="20"/>
      <c r="H21" s="20">
        <v>13448</v>
      </c>
      <c r="I21" s="20">
        <v>13448</v>
      </c>
      <c r="J21" s="60">
        <f t="shared" si="3"/>
        <v>33.62</v>
      </c>
      <c r="K21" s="20">
        <f>D21-17000</f>
        <v>23000</v>
      </c>
      <c r="L21" s="123">
        <f t="shared" si="2"/>
        <v>57.49999999999999</v>
      </c>
      <c r="M21" s="14" t="s">
        <v>105</v>
      </c>
      <c r="N21" s="30" t="s">
        <v>60</v>
      </c>
      <c r="O21" s="72" t="s">
        <v>58</v>
      </c>
      <c r="T21" s="61">
        <v>99872</v>
      </c>
    </row>
    <row r="22" spans="1:20" s="9" customFormat="1" ht="32.25" customHeight="1">
      <c r="A22" s="14">
        <v>7</v>
      </c>
      <c r="B22" s="29" t="s">
        <v>29</v>
      </c>
      <c r="C22" s="16">
        <v>30000</v>
      </c>
      <c r="D22" s="16">
        <v>30000</v>
      </c>
      <c r="E22" s="16">
        <f>D22-C22</f>
        <v>0</v>
      </c>
      <c r="F22" s="20">
        <v>923</v>
      </c>
      <c r="G22" s="20">
        <v>923</v>
      </c>
      <c r="H22" s="20">
        <v>13527</v>
      </c>
      <c r="I22" s="20">
        <v>16263</v>
      </c>
      <c r="J22" s="60">
        <f t="shared" si="3"/>
        <v>54.21</v>
      </c>
      <c r="K22" s="20">
        <f>D22</f>
        <v>30000</v>
      </c>
      <c r="L22" s="123">
        <f t="shared" si="2"/>
        <v>100</v>
      </c>
      <c r="M22" s="70"/>
      <c r="N22" s="10"/>
      <c r="T22" s="48">
        <v>30537</v>
      </c>
    </row>
    <row r="23" spans="1:20" s="9" customFormat="1" ht="36" customHeight="1">
      <c r="A23" s="14">
        <v>8</v>
      </c>
      <c r="B23" s="29" t="s">
        <v>28</v>
      </c>
      <c r="C23" s="16">
        <v>14000</v>
      </c>
      <c r="D23" s="16">
        <v>14000</v>
      </c>
      <c r="E23" s="16">
        <f>D23-C23</f>
        <v>0</v>
      </c>
      <c r="F23" s="20"/>
      <c r="G23" s="20">
        <v>3000</v>
      </c>
      <c r="H23" s="20">
        <v>6850</v>
      </c>
      <c r="I23" s="20">
        <v>6850</v>
      </c>
      <c r="J23" s="60">
        <f t="shared" si="3"/>
        <v>48.92857142857142</v>
      </c>
      <c r="K23" s="20">
        <f>D23</f>
        <v>14000</v>
      </c>
      <c r="L23" s="123">
        <f t="shared" si="2"/>
        <v>100</v>
      </c>
      <c r="M23" s="70"/>
      <c r="N23" s="10"/>
      <c r="T23" s="9">
        <f>SUM(T21:T22)</f>
        <v>130409</v>
      </c>
    </row>
    <row r="24" spans="1:20" s="9" customFormat="1" ht="49.5" customHeight="1">
      <c r="A24" s="14">
        <v>9</v>
      </c>
      <c r="B24" s="27" t="s">
        <v>63</v>
      </c>
      <c r="C24" s="16">
        <v>7200</v>
      </c>
      <c r="D24" s="16">
        <v>7200</v>
      </c>
      <c r="E24" s="16">
        <f>D24-C24</f>
        <v>0</v>
      </c>
      <c r="F24" s="20"/>
      <c r="G24" s="20"/>
      <c r="H24" s="20">
        <v>74</v>
      </c>
      <c r="I24" s="20">
        <v>74</v>
      </c>
      <c r="J24" s="60">
        <f t="shared" si="3"/>
        <v>1.027777777777778</v>
      </c>
      <c r="K24" s="20">
        <f>D24</f>
        <v>7200</v>
      </c>
      <c r="L24" s="123">
        <f t="shared" si="2"/>
        <v>100</v>
      </c>
      <c r="M24" s="70" t="s">
        <v>107</v>
      </c>
      <c r="N24" s="10"/>
      <c r="T24" s="9">
        <f>T23/T20*100</f>
        <v>18.304815911738697</v>
      </c>
    </row>
    <row r="25" spans="1:20" s="9" customFormat="1" ht="64.5" customHeight="1">
      <c r="A25" s="14">
        <v>10</v>
      </c>
      <c r="B25" s="27" t="s">
        <v>64</v>
      </c>
      <c r="C25" s="16">
        <v>14000</v>
      </c>
      <c r="D25" s="16">
        <f>C25</f>
        <v>14000</v>
      </c>
      <c r="E25" s="16">
        <f>C25-D25</f>
        <v>0</v>
      </c>
      <c r="F25" s="20"/>
      <c r="G25" s="20"/>
      <c r="H25" s="20">
        <v>13196</v>
      </c>
      <c r="I25" s="20">
        <v>8775</v>
      </c>
      <c r="J25" s="60">
        <f t="shared" si="3"/>
        <v>62.67857142857143</v>
      </c>
      <c r="K25" s="20">
        <f>D25</f>
        <v>14000</v>
      </c>
      <c r="L25" s="123">
        <f t="shared" si="2"/>
        <v>100</v>
      </c>
      <c r="M25" s="14" t="s">
        <v>105</v>
      </c>
      <c r="N25" s="21"/>
      <c r="O25" s="23"/>
      <c r="T25" s="61">
        <v>422.022</v>
      </c>
    </row>
    <row r="26" spans="1:20" s="9" customFormat="1" ht="34.5" customHeight="1">
      <c r="A26" s="14">
        <v>11</v>
      </c>
      <c r="B26" s="27" t="s">
        <v>27</v>
      </c>
      <c r="C26" s="16">
        <v>20700</v>
      </c>
      <c r="D26" s="16">
        <v>20700</v>
      </c>
      <c r="E26" s="16">
        <f>D26-C26</f>
        <v>0</v>
      </c>
      <c r="F26" s="20"/>
      <c r="G26" s="20">
        <v>3000</v>
      </c>
      <c r="H26" s="20">
        <v>20700</v>
      </c>
      <c r="I26" s="20">
        <v>20700</v>
      </c>
      <c r="J26" s="60">
        <f t="shared" si="3"/>
        <v>100</v>
      </c>
      <c r="K26" s="20">
        <v>20700</v>
      </c>
      <c r="L26" s="123">
        <f t="shared" si="2"/>
        <v>100</v>
      </c>
      <c r="M26" s="73"/>
      <c r="N26" s="10"/>
      <c r="T26" s="61">
        <v>30.537</v>
      </c>
    </row>
    <row r="27" spans="1:20" s="9" customFormat="1" ht="26.25" customHeight="1">
      <c r="A27" s="14">
        <v>12</v>
      </c>
      <c r="B27" s="28" t="s">
        <v>26</v>
      </c>
      <c r="C27" s="16">
        <v>50000</v>
      </c>
      <c r="D27" s="16">
        <v>50000</v>
      </c>
      <c r="E27" s="16">
        <f>D27-C27</f>
        <v>0</v>
      </c>
      <c r="F27" s="20">
        <v>5363.877471</v>
      </c>
      <c r="G27" s="20">
        <v>8864</v>
      </c>
      <c r="H27" s="20">
        <v>44591</v>
      </c>
      <c r="I27" s="20">
        <v>45111</v>
      </c>
      <c r="J27" s="60">
        <f t="shared" si="3"/>
        <v>90.22200000000001</v>
      </c>
      <c r="K27" s="20">
        <v>50000</v>
      </c>
      <c r="L27" s="123">
        <f t="shared" si="2"/>
        <v>100</v>
      </c>
      <c r="M27" s="68"/>
      <c r="N27" s="10"/>
      <c r="T27" s="9">
        <f>T25-T26</f>
        <v>391.485</v>
      </c>
    </row>
    <row r="28" spans="1:15" s="9" customFormat="1" ht="54.75" customHeight="1">
      <c r="A28" s="14">
        <v>13</v>
      </c>
      <c r="B28" s="27" t="s">
        <v>65</v>
      </c>
      <c r="C28" s="16">
        <v>25000</v>
      </c>
      <c r="D28" s="16">
        <v>25000</v>
      </c>
      <c r="E28" s="16">
        <f>D28-C28</f>
        <v>0</v>
      </c>
      <c r="F28" s="20"/>
      <c r="G28" s="20"/>
      <c r="H28" s="20"/>
      <c r="I28" s="20"/>
      <c r="J28" s="60"/>
      <c r="K28" s="20">
        <f>D28</f>
        <v>25000</v>
      </c>
      <c r="L28" s="123">
        <f t="shared" si="2"/>
        <v>100</v>
      </c>
      <c r="M28" s="73" t="s">
        <v>104</v>
      </c>
      <c r="N28" s="10"/>
      <c r="O28" s="23"/>
    </row>
    <row r="29" spans="1:15" s="9" customFormat="1" ht="36" customHeight="1">
      <c r="A29" s="14">
        <v>14</v>
      </c>
      <c r="B29" s="27" t="s">
        <v>25</v>
      </c>
      <c r="C29" s="16">
        <v>250000</v>
      </c>
      <c r="D29" s="16">
        <f>C29</f>
        <v>250000</v>
      </c>
      <c r="E29" s="16">
        <f>C29-D29</f>
        <v>0</v>
      </c>
      <c r="F29" s="20">
        <v>26753.362556</v>
      </c>
      <c r="G29" s="20">
        <v>48753</v>
      </c>
      <c r="H29" s="20">
        <v>57596</v>
      </c>
      <c r="I29" s="20">
        <v>60864</v>
      </c>
      <c r="J29" s="60">
        <f>I29/D29*100</f>
        <v>24.3456</v>
      </c>
      <c r="K29" s="20">
        <f>I29*2</f>
        <v>121728</v>
      </c>
      <c r="L29" s="123">
        <f t="shared" si="2"/>
        <v>48.6912</v>
      </c>
      <c r="M29" s="80" t="s">
        <v>67</v>
      </c>
      <c r="N29" s="13"/>
      <c r="O29" s="23"/>
    </row>
    <row r="30" spans="1:14" s="9" customFormat="1" ht="33.75" customHeight="1">
      <c r="A30" s="14">
        <v>15</v>
      </c>
      <c r="B30" s="27" t="s">
        <v>24</v>
      </c>
      <c r="C30" s="16">
        <v>20000</v>
      </c>
      <c r="D30" s="16">
        <v>20000</v>
      </c>
      <c r="E30" s="16">
        <f>D30-C30</f>
        <v>0</v>
      </c>
      <c r="F30" s="20">
        <v>7489.438</v>
      </c>
      <c r="G30" s="20">
        <v>7489.438</v>
      </c>
      <c r="H30" s="20">
        <v>7489</v>
      </c>
      <c r="I30" s="20">
        <v>7489</v>
      </c>
      <c r="J30" s="60">
        <f>I30/D30*100</f>
        <v>37.445</v>
      </c>
      <c r="K30" s="20">
        <f>D30</f>
        <v>20000</v>
      </c>
      <c r="L30" s="123">
        <f t="shared" si="2"/>
        <v>100</v>
      </c>
      <c r="M30" s="68"/>
      <c r="N30" s="10"/>
    </row>
    <row r="31" spans="1:14" s="9" customFormat="1" ht="37.5" customHeight="1">
      <c r="A31" s="14">
        <v>16</v>
      </c>
      <c r="B31" s="27" t="s">
        <v>23</v>
      </c>
      <c r="C31" s="16">
        <v>11592</v>
      </c>
      <c r="D31" s="16">
        <v>11592</v>
      </c>
      <c r="E31" s="16">
        <f>D31-C31</f>
        <v>0</v>
      </c>
      <c r="F31" s="20"/>
      <c r="G31" s="20">
        <v>3000</v>
      </c>
      <c r="H31" s="20">
        <v>6868</v>
      </c>
      <c r="I31" s="20">
        <v>6868</v>
      </c>
      <c r="J31" s="60">
        <f>I31/D31*100</f>
        <v>59.247757073844035</v>
      </c>
      <c r="K31" s="20">
        <f>D31</f>
        <v>11592</v>
      </c>
      <c r="L31" s="123">
        <f t="shared" si="2"/>
        <v>100</v>
      </c>
      <c r="M31" s="68"/>
      <c r="N31" s="10"/>
    </row>
    <row r="32" spans="1:14" s="9" customFormat="1" ht="79.5" customHeight="1">
      <c r="A32" s="14">
        <v>17</v>
      </c>
      <c r="B32" s="27" t="s">
        <v>22</v>
      </c>
      <c r="C32" s="16">
        <f>9000+8000</f>
        <v>17000</v>
      </c>
      <c r="D32" s="16">
        <f>+C32</f>
        <v>17000</v>
      </c>
      <c r="E32" s="16">
        <f>C32-D32</f>
        <v>0</v>
      </c>
      <c r="F32" s="20"/>
      <c r="G32" s="20"/>
      <c r="H32" s="20">
        <v>418</v>
      </c>
      <c r="I32" s="20">
        <v>418</v>
      </c>
      <c r="J32" s="60">
        <f>I32/D32*100</f>
        <v>2.458823529411765</v>
      </c>
      <c r="K32" s="20">
        <f>D32/2</f>
        <v>8500</v>
      </c>
      <c r="L32" s="123">
        <f t="shared" si="2"/>
        <v>50</v>
      </c>
      <c r="M32" s="69"/>
      <c r="N32" s="21"/>
    </row>
    <row r="33" spans="1:14" s="9" customFormat="1" ht="46.5" customHeight="1">
      <c r="A33" s="14">
        <v>18</v>
      </c>
      <c r="B33" s="27" t="s">
        <v>21</v>
      </c>
      <c r="C33" s="16">
        <v>36000</v>
      </c>
      <c r="D33" s="16">
        <f>C33</f>
        <v>36000</v>
      </c>
      <c r="E33" s="16"/>
      <c r="F33" s="20"/>
      <c r="G33" s="20"/>
      <c r="H33" s="20">
        <v>14312</v>
      </c>
      <c r="I33" s="20">
        <v>15912</v>
      </c>
      <c r="J33" s="60">
        <f>I33/D33*100</f>
        <v>44.2</v>
      </c>
      <c r="K33" s="20">
        <v>25000</v>
      </c>
      <c r="L33" s="123">
        <f t="shared" si="2"/>
        <v>69.44444444444444</v>
      </c>
      <c r="M33" s="71"/>
      <c r="N33" s="26"/>
    </row>
    <row r="34" spans="1:14" s="9" customFormat="1" ht="87.75" customHeight="1" hidden="1">
      <c r="A34" s="14"/>
      <c r="B34" s="27"/>
      <c r="C34" s="16"/>
      <c r="D34" s="16"/>
      <c r="E34" s="16"/>
      <c r="F34" s="20"/>
      <c r="G34" s="20"/>
      <c r="H34" s="20"/>
      <c r="I34" s="56"/>
      <c r="J34" s="59"/>
      <c r="K34" s="20"/>
      <c r="L34" s="20"/>
      <c r="M34" s="71"/>
      <c r="N34" s="26"/>
    </row>
    <row r="35" spans="1:14" s="9" customFormat="1" ht="25.5" customHeight="1">
      <c r="A35" s="11" t="s">
        <v>20</v>
      </c>
      <c r="B35" s="19" t="s">
        <v>19</v>
      </c>
      <c r="C35" s="18">
        <f>C36+C39+C40</f>
        <v>254210</v>
      </c>
      <c r="D35" s="18">
        <f aca="true" t="shared" si="4" ref="D35:I35">D36+D39+D40</f>
        <v>254210</v>
      </c>
      <c r="E35" s="18">
        <f t="shared" si="4"/>
        <v>0</v>
      </c>
      <c r="F35" s="18">
        <f t="shared" si="4"/>
        <v>0</v>
      </c>
      <c r="G35" s="18">
        <f t="shared" si="4"/>
        <v>494</v>
      </c>
      <c r="H35" s="18">
        <f t="shared" si="4"/>
        <v>167416</v>
      </c>
      <c r="I35" s="18">
        <f t="shared" si="4"/>
        <v>168081</v>
      </c>
      <c r="J35" s="62">
        <f>I35/D35*100</f>
        <v>66.11895676802644</v>
      </c>
      <c r="K35" s="18">
        <f>K36+K39+K40</f>
        <v>240684.5</v>
      </c>
      <c r="L35" s="122">
        <f aca="true" t="shared" si="5" ref="L35:L41">K35/D35*100</f>
        <v>94.67939892215098</v>
      </c>
      <c r="M35" s="74">
        <f>K35/D35*100</f>
        <v>94.67939892215098</v>
      </c>
      <c r="N35" s="10"/>
    </row>
    <row r="36" spans="1:14" s="9" customFormat="1" ht="24" customHeight="1">
      <c r="A36" s="11">
        <v>1</v>
      </c>
      <c r="B36" s="17" t="s">
        <v>18</v>
      </c>
      <c r="C36" s="16">
        <f>C37+C38</f>
        <v>240510</v>
      </c>
      <c r="D36" s="16">
        <f>D37+D38</f>
        <v>240510</v>
      </c>
      <c r="E36" s="16">
        <f>E37+E38</f>
        <v>0</v>
      </c>
      <c r="F36" s="20"/>
      <c r="G36" s="16">
        <v>494</v>
      </c>
      <c r="H36" s="16">
        <v>158531</v>
      </c>
      <c r="I36" s="16">
        <v>158846</v>
      </c>
      <c r="J36" s="60">
        <f>I36/D36*100</f>
        <v>66.04548667415077</v>
      </c>
      <c r="K36" s="16">
        <f>K37+K38</f>
        <v>228484.5</v>
      </c>
      <c r="L36" s="123">
        <f t="shared" si="5"/>
        <v>95</v>
      </c>
      <c r="M36" s="68"/>
      <c r="N36" s="10"/>
    </row>
    <row r="37" spans="1:15" s="9" customFormat="1" ht="27.75" customHeight="1">
      <c r="A37" s="11"/>
      <c r="B37" s="17" t="s">
        <v>17</v>
      </c>
      <c r="C37" s="16">
        <v>135310</v>
      </c>
      <c r="D37" s="16">
        <f>C37</f>
        <v>135310</v>
      </c>
      <c r="E37" s="16">
        <f>C37-D37</f>
        <v>0</v>
      </c>
      <c r="F37" s="20"/>
      <c r="G37" s="25">
        <f>G38+G43+G53</f>
        <v>0</v>
      </c>
      <c r="H37" s="90">
        <v>78890.992</v>
      </c>
      <c r="I37" s="90">
        <v>79205.186</v>
      </c>
      <c r="J37" s="60">
        <f>I37/D37*100</f>
        <v>58.53609193703348</v>
      </c>
      <c r="K37" s="16">
        <f>D37*95%</f>
        <v>128544.5</v>
      </c>
      <c r="L37" s="123">
        <f t="shared" si="5"/>
        <v>95</v>
      </c>
      <c r="M37" s="69" t="s">
        <v>2</v>
      </c>
      <c r="N37" s="24"/>
      <c r="O37" s="23"/>
    </row>
    <row r="38" spans="1:14" s="9" customFormat="1" ht="23.25" customHeight="1">
      <c r="A38" s="11"/>
      <c r="B38" s="17" t="s">
        <v>16</v>
      </c>
      <c r="C38" s="16">
        <v>105200</v>
      </c>
      <c r="D38" s="16">
        <f>C38</f>
        <v>105200</v>
      </c>
      <c r="E38" s="16">
        <f>D38-C38</f>
        <v>0</v>
      </c>
      <c r="F38" s="20"/>
      <c r="G38" s="20"/>
      <c r="H38" s="90">
        <v>79640.37742</v>
      </c>
      <c r="I38" s="90">
        <v>79640.37742</v>
      </c>
      <c r="J38" s="60">
        <f>I38/D38*100</f>
        <v>75.7037808174905</v>
      </c>
      <c r="K38" s="20">
        <f>D38*95%</f>
        <v>99940</v>
      </c>
      <c r="L38" s="123">
        <f t="shared" si="5"/>
        <v>95</v>
      </c>
      <c r="M38" s="69"/>
      <c r="N38" s="21"/>
    </row>
    <row r="39" spans="1:14" s="9" customFormat="1" ht="45.75" customHeight="1">
      <c r="A39" s="11">
        <v>2</v>
      </c>
      <c r="B39" s="17" t="s">
        <v>15</v>
      </c>
      <c r="C39" s="16">
        <v>1500</v>
      </c>
      <c r="D39" s="16">
        <f>C39</f>
        <v>1500</v>
      </c>
      <c r="E39" s="16">
        <f>C39-D39</f>
        <v>0</v>
      </c>
      <c r="F39" s="20"/>
      <c r="G39" s="20"/>
      <c r="H39" s="20"/>
      <c r="I39" s="56"/>
      <c r="J39" s="59"/>
      <c r="K39" s="20"/>
      <c r="L39" s="123">
        <f t="shared" si="5"/>
        <v>0</v>
      </c>
      <c r="M39" s="73" t="s">
        <v>103</v>
      </c>
      <c r="N39" s="13"/>
    </row>
    <row r="40" spans="1:14" s="9" customFormat="1" ht="31.5" customHeight="1">
      <c r="A40" s="11">
        <v>3</v>
      </c>
      <c r="B40" s="17" t="s">
        <v>14</v>
      </c>
      <c r="C40" s="16">
        <v>12200</v>
      </c>
      <c r="D40" s="16">
        <v>12200</v>
      </c>
      <c r="E40" s="16"/>
      <c r="F40" s="20"/>
      <c r="G40" s="20"/>
      <c r="H40" s="20">
        <v>8885</v>
      </c>
      <c r="I40" s="20">
        <v>9235</v>
      </c>
      <c r="J40" s="60">
        <f>I40/D40*100</f>
        <v>75.69672131147541</v>
      </c>
      <c r="K40" s="20">
        <f>D40</f>
        <v>12200</v>
      </c>
      <c r="L40" s="123">
        <f t="shared" si="5"/>
        <v>100</v>
      </c>
      <c r="M40" s="73"/>
      <c r="N40" s="13"/>
    </row>
    <row r="41" spans="1:14" s="9" customFormat="1" ht="29.25" customHeight="1">
      <c r="A41" s="11" t="s">
        <v>13</v>
      </c>
      <c r="B41" s="19" t="s">
        <v>12</v>
      </c>
      <c r="C41" s="18">
        <f>SUM(C42:C48)-C45</f>
        <v>416185</v>
      </c>
      <c r="D41" s="18">
        <f aca="true" t="shared" si="6" ref="D41:K41">SUM(D42:D48)-D45</f>
        <v>416185</v>
      </c>
      <c r="E41" s="18">
        <f t="shared" si="6"/>
        <v>0</v>
      </c>
      <c r="F41" s="18">
        <f t="shared" si="6"/>
        <v>854.530621</v>
      </c>
      <c r="G41" s="18">
        <f t="shared" si="6"/>
        <v>854.530621</v>
      </c>
      <c r="H41" s="18">
        <f t="shared" si="6"/>
        <v>231506.8956</v>
      </c>
      <c r="I41" s="18">
        <f t="shared" si="6"/>
        <v>209319.8956</v>
      </c>
      <c r="J41" s="62">
        <f>I41/D41*100</f>
        <v>50.29491586674195</v>
      </c>
      <c r="K41" s="18">
        <f t="shared" si="6"/>
        <v>342863</v>
      </c>
      <c r="L41" s="122">
        <f t="shared" si="5"/>
        <v>82.38235400122542</v>
      </c>
      <c r="M41" s="74"/>
      <c r="N41" s="61"/>
    </row>
    <row r="42" spans="1:14" s="12" customFormat="1" ht="27" customHeight="1">
      <c r="A42" s="14">
        <v>1</v>
      </c>
      <c r="B42" s="17" t="s">
        <v>11</v>
      </c>
      <c r="C42" s="16">
        <f>7800</f>
        <v>7800</v>
      </c>
      <c r="D42" s="16">
        <f>C42</f>
        <v>7800</v>
      </c>
      <c r="E42" s="16">
        <f>D42-C42</f>
        <v>0</v>
      </c>
      <c r="F42" s="15"/>
      <c r="G42" s="15"/>
      <c r="H42" s="66">
        <v>7800</v>
      </c>
      <c r="I42" s="66">
        <v>7800</v>
      </c>
      <c r="J42" s="60">
        <f aca="true" t="shared" si="7" ref="J42:J71">I42/D42*100</f>
        <v>100</v>
      </c>
      <c r="K42" s="20">
        <f>D42</f>
        <v>7800</v>
      </c>
      <c r="L42" s="20">
        <f aca="true" t="shared" si="8" ref="L42:L48">K42/D42*100</f>
        <v>100</v>
      </c>
      <c r="M42" s="73"/>
      <c r="N42" s="48"/>
    </row>
    <row r="43" spans="1:14" s="12" customFormat="1" ht="30" customHeight="1">
      <c r="A43" s="14">
        <v>2</v>
      </c>
      <c r="B43" s="17" t="s">
        <v>10</v>
      </c>
      <c r="C43" s="16">
        <f>27775+75548</f>
        <v>103323</v>
      </c>
      <c r="D43" s="16">
        <f>27775+75548</f>
        <v>103323</v>
      </c>
      <c r="E43" s="16"/>
      <c r="F43" s="20"/>
      <c r="G43" s="15"/>
      <c r="H43" s="66">
        <v>89861</v>
      </c>
      <c r="I43" s="66">
        <v>89861</v>
      </c>
      <c r="J43" s="60">
        <f t="shared" si="7"/>
        <v>86.97095516003213</v>
      </c>
      <c r="K43" s="20">
        <f>D43</f>
        <v>103323</v>
      </c>
      <c r="L43" s="20">
        <f t="shared" si="8"/>
        <v>100</v>
      </c>
      <c r="M43" s="73"/>
      <c r="N43" s="21"/>
    </row>
    <row r="44" spans="1:14" s="12" customFormat="1" ht="32.25" customHeight="1">
      <c r="A44" s="14">
        <v>3</v>
      </c>
      <c r="B44" s="17" t="s">
        <v>9</v>
      </c>
      <c r="C44" s="16">
        <v>50644</v>
      </c>
      <c r="D44" s="16">
        <v>50644</v>
      </c>
      <c r="E44" s="16"/>
      <c r="F44" s="15"/>
      <c r="G44" s="20"/>
      <c r="H44" s="66"/>
      <c r="I44" s="66">
        <v>4601</v>
      </c>
      <c r="J44" s="60">
        <f t="shared" si="7"/>
        <v>9.084985388199984</v>
      </c>
      <c r="K44" s="20">
        <f>D44/2</f>
        <v>25322</v>
      </c>
      <c r="L44" s="20">
        <f t="shared" si="8"/>
        <v>50</v>
      </c>
      <c r="M44" s="71"/>
      <c r="N44" s="53"/>
    </row>
    <row r="45" spans="1:14" s="12" customFormat="1" ht="45.75" customHeight="1">
      <c r="A45" s="14"/>
      <c r="B45" s="126" t="s">
        <v>100</v>
      </c>
      <c r="C45" s="16">
        <f>C44</f>
        <v>50644</v>
      </c>
      <c r="D45" s="16">
        <f>C45</f>
        <v>50644</v>
      </c>
      <c r="E45" s="16"/>
      <c r="F45" s="15"/>
      <c r="G45" s="20"/>
      <c r="H45" s="66"/>
      <c r="I45" s="66">
        <f>I44</f>
        <v>4601</v>
      </c>
      <c r="J45" s="60">
        <f>J44</f>
        <v>9.084985388199984</v>
      </c>
      <c r="K45" s="20">
        <f>I45</f>
        <v>4601</v>
      </c>
      <c r="L45" s="20"/>
      <c r="M45" s="71" t="s">
        <v>101</v>
      </c>
      <c r="N45" s="53"/>
    </row>
    <row r="46" spans="1:14" s="12" customFormat="1" ht="29.25" customHeight="1">
      <c r="A46" s="14">
        <v>5</v>
      </c>
      <c r="B46" s="17" t="s">
        <v>8</v>
      </c>
      <c r="C46" s="16">
        <f>100000+46000</f>
        <v>146000</v>
      </c>
      <c r="D46" s="16">
        <f>C46</f>
        <v>146000</v>
      </c>
      <c r="E46" s="16"/>
      <c r="F46" s="15"/>
      <c r="G46" s="16"/>
      <c r="H46" s="78">
        <v>100000</v>
      </c>
      <c r="I46" s="78">
        <v>75000</v>
      </c>
      <c r="J46" s="60">
        <f t="shared" si="7"/>
        <v>51.369863013698634</v>
      </c>
      <c r="K46" s="16">
        <f>C46</f>
        <v>146000</v>
      </c>
      <c r="L46" s="20">
        <f t="shared" si="8"/>
        <v>100</v>
      </c>
      <c r="M46" s="73" t="s">
        <v>59</v>
      </c>
      <c r="N46" s="13"/>
    </row>
    <row r="47" spans="1:14" s="12" customFormat="1" ht="30" customHeight="1">
      <c r="A47" s="14">
        <v>6</v>
      </c>
      <c r="B47" s="17" t="s">
        <v>7</v>
      </c>
      <c r="C47" s="16">
        <f>10500+1918</f>
        <v>12418</v>
      </c>
      <c r="D47" s="16">
        <f>10500+1918</f>
        <v>12418</v>
      </c>
      <c r="E47" s="16"/>
      <c r="F47" s="16">
        <v>854.530621</v>
      </c>
      <c r="G47" s="16">
        <v>854.530621</v>
      </c>
      <c r="H47" s="121">
        <v>3031.8956</v>
      </c>
      <c r="I47" s="121">
        <v>3031.8956</v>
      </c>
      <c r="J47" s="77">
        <f t="shared" si="7"/>
        <v>24.41532936060557</v>
      </c>
      <c r="K47" s="16">
        <f>D47</f>
        <v>12418</v>
      </c>
      <c r="L47" s="20">
        <f t="shared" si="8"/>
        <v>100</v>
      </c>
      <c r="M47" s="120"/>
      <c r="N47" s="13" t="s">
        <v>2</v>
      </c>
    </row>
    <row r="48" spans="1:14" s="12" customFormat="1" ht="36" customHeight="1">
      <c r="A48" s="14">
        <v>7</v>
      </c>
      <c r="B48" s="17" t="s">
        <v>6</v>
      </c>
      <c r="C48" s="16">
        <v>96000</v>
      </c>
      <c r="D48" s="16">
        <v>96000</v>
      </c>
      <c r="E48" s="16"/>
      <c r="F48" s="15"/>
      <c r="G48" s="15"/>
      <c r="H48" s="66">
        <v>30814</v>
      </c>
      <c r="I48" s="66">
        <v>29026</v>
      </c>
      <c r="J48" s="60">
        <f t="shared" si="7"/>
        <v>30.235416666666666</v>
      </c>
      <c r="K48" s="16">
        <f>D48/2</f>
        <v>48000</v>
      </c>
      <c r="L48" s="20">
        <f t="shared" si="8"/>
        <v>50</v>
      </c>
      <c r="M48" s="75"/>
      <c r="N48" s="13"/>
    </row>
    <row r="49" spans="1:20" s="9" customFormat="1" ht="40.5" customHeight="1">
      <c r="A49" s="8" t="s">
        <v>5</v>
      </c>
      <c r="B49" s="7" t="s">
        <v>49</v>
      </c>
      <c r="C49" s="18">
        <f>27458+80000</f>
        <v>107458</v>
      </c>
      <c r="D49" s="45">
        <f>C49</f>
        <v>107458</v>
      </c>
      <c r="E49" s="47"/>
      <c r="F49" s="5"/>
      <c r="G49" s="4"/>
      <c r="H49" s="79">
        <f>I49</f>
        <v>0</v>
      </c>
      <c r="I49" s="63">
        <v>0</v>
      </c>
      <c r="J49" s="62">
        <f t="shared" si="7"/>
        <v>0</v>
      </c>
      <c r="K49" s="50">
        <f>D49/2</f>
        <v>53729</v>
      </c>
      <c r="L49" s="122">
        <f>K49/D49*100</f>
        <v>50</v>
      </c>
      <c r="M49" s="73" t="s">
        <v>57</v>
      </c>
      <c r="N49" s="10"/>
      <c r="S49" s="6" t="e">
        <f>#REF!/100*110</f>
        <v>#REF!</v>
      </c>
      <c r="T49" s="9">
        <v>18</v>
      </c>
    </row>
    <row r="50" spans="1:19" s="9" customFormat="1" ht="33.75" customHeight="1">
      <c r="A50" s="8" t="s">
        <v>70</v>
      </c>
      <c r="B50" s="38" t="s">
        <v>93</v>
      </c>
      <c r="C50" s="18"/>
      <c r="D50" s="45">
        <f>D51+D52+D63</f>
        <v>362037.65658</v>
      </c>
      <c r="E50" s="45">
        <f aca="true" t="shared" si="9" ref="E50:K50">E51+E52+E63</f>
        <v>0</v>
      </c>
      <c r="F50" s="45">
        <f t="shared" si="9"/>
        <v>0</v>
      </c>
      <c r="G50" s="45">
        <f t="shared" si="9"/>
        <v>0</v>
      </c>
      <c r="H50" s="45">
        <f t="shared" si="9"/>
        <v>180159.89436600002</v>
      </c>
      <c r="I50" s="45">
        <f t="shared" si="9"/>
        <v>190243.47184800002</v>
      </c>
      <c r="J50" s="62"/>
      <c r="K50" s="45">
        <f t="shared" si="9"/>
        <v>290352.447404</v>
      </c>
      <c r="L50" s="122">
        <f>K50/D50*100</f>
        <v>80.19951574839574</v>
      </c>
      <c r="M50" s="117">
        <f>K50/D50*100</f>
        <v>80.19951574839574</v>
      </c>
      <c r="N50" s="10"/>
      <c r="S50" s="6"/>
    </row>
    <row r="51" spans="1:19" s="9" customFormat="1" ht="26.25" customHeight="1">
      <c r="A51" s="8" t="s">
        <v>4</v>
      </c>
      <c r="B51" s="38" t="s">
        <v>71</v>
      </c>
      <c r="C51" s="18"/>
      <c r="D51" s="112">
        <v>37386</v>
      </c>
      <c r="E51" s="112"/>
      <c r="F51" s="112"/>
      <c r="G51" s="112"/>
      <c r="H51" s="112">
        <v>27357</v>
      </c>
      <c r="I51" s="112">
        <v>27357</v>
      </c>
      <c r="J51" s="62">
        <f t="shared" si="7"/>
        <v>73.17445032900017</v>
      </c>
      <c r="K51" s="50">
        <f>D51-3192</f>
        <v>34194</v>
      </c>
      <c r="L51" s="122">
        <f>K51/D51*100</f>
        <v>91.46204461563153</v>
      </c>
      <c r="M51" s="73"/>
      <c r="N51" s="10"/>
      <c r="S51" s="6"/>
    </row>
    <row r="52" spans="1:19" s="9" customFormat="1" ht="29.25" customHeight="1">
      <c r="A52" s="8" t="s">
        <v>3</v>
      </c>
      <c r="B52" s="38" t="s">
        <v>72</v>
      </c>
      <c r="C52" s="18"/>
      <c r="D52" s="112">
        <f>SUM(D53:D62)</f>
        <v>178464</v>
      </c>
      <c r="E52" s="112">
        <f aca="true" t="shared" si="10" ref="E52:K52">SUM(E53:E62)</f>
        <v>0</v>
      </c>
      <c r="F52" s="112">
        <f t="shared" si="10"/>
        <v>0</v>
      </c>
      <c r="G52" s="112">
        <f t="shared" si="10"/>
        <v>0</v>
      </c>
      <c r="H52" s="112">
        <f t="shared" si="10"/>
        <v>49616.317</v>
      </c>
      <c r="I52" s="112">
        <f t="shared" si="10"/>
        <v>58087.317</v>
      </c>
      <c r="J52" s="62">
        <f t="shared" si="7"/>
        <v>32.54847868477677</v>
      </c>
      <c r="K52" s="112">
        <f t="shared" si="10"/>
        <v>127824.25</v>
      </c>
      <c r="L52" s="122">
        <f>K52/D52*100</f>
        <v>71.6246694011117</v>
      </c>
      <c r="M52" s="73"/>
      <c r="N52" s="10"/>
      <c r="S52" s="6"/>
    </row>
    <row r="53" spans="1:19" s="12" customFormat="1" ht="24.75" customHeight="1">
      <c r="A53" s="83">
        <v>1</v>
      </c>
      <c r="B53" s="91" t="s">
        <v>73</v>
      </c>
      <c r="C53" s="16"/>
      <c r="D53" s="86">
        <v>40000</v>
      </c>
      <c r="E53" s="92"/>
      <c r="F53" s="5"/>
      <c r="G53" s="5"/>
      <c r="H53" s="93">
        <v>10880</v>
      </c>
      <c r="I53" s="94">
        <v>16480</v>
      </c>
      <c r="J53" s="60">
        <f t="shared" si="7"/>
        <v>41.199999999999996</v>
      </c>
      <c r="K53" s="95">
        <f>D53</f>
        <v>40000</v>
      </c>
      <c r="L53" s="123">
        <f aca="true" t="shared" si="11" ref="L53:L62">K53/D53*100</f>
        <v>100</v>
      </c>
      <c r="M53" s="73"/>
      <c r="N53" s="13"/>
      <c r="S53" s="96"/>
    </row>
    <row r="54" spans="1:19" s="12" customFormat="1" ht="36" customHeight="1">
      <c r="A54" s="83">
        <v>2</v>
      </c>
      <c r="B54" s="91" t="s">
        <v>74</v>
      </c>
      <c r="C54" s="16"/>
      <c r="D54" s="86">
        <v>37000</v>
      </c>
      <c r="E54" s="92"/>
      <c r="F54" s="5"/>
      <c r="G54" s="5"/>
      <c r="H54" s="93">
        <v>5311</v>
      </c>
      <c r="I54" s="94">
        <v>5311</v>
      </c>
      <c r="J54" s="60">
        <f t="shared" si="7"/>
        <v>14.354054054054055</v>
      </c>
      <c r="K54" s="95">
        <f>I54</f>
        <v>5311</v>
      </c>
      <c r="L54" s="123">
        <f t="shared" si="11"/>
        <v>14.354054054054055</v>
      </c>
      <c r="M54" s="73" t="s">
        <v>108</v>
      </c>
      <c r="N54" s="13"/>
      <c r="S54" s="96"/>
    </row>
    <row r="55" spans="1:19" s="12" customFormat="1" ht="23.25" customHeight="1">
      <c r="A55" s="83">
        <v>3</v>
      </c>
      <c r="B55" s="98" t="s">
        <v>75</v>
      </c>
      <c r="C55" s="16"/>
      <c r="D55" s="86">
        <v>75803</v>
      </c>
      <c r="E55" s="92"/>
      <c r="F55" s="5"/>
      <c r="G55" s="5"/>
      <c r="H55" s="93">
        <v>32326</v>
      </c>
      <c r="I55" s="94">
        <v>35197</v>
      </c>
      <c r="J55" s="60">
        <f t="shared" si="7"/>
        <v>46.4321992533277</v>
      </c>
      <c r="K55" s="95">
        <f>D55/100*75</f>
        <v>56852.25</v>
      </c>
      <c r="L55" s="123">
        <f t="shared" si="11"/>
        <v>75</v>
      </c>
      <c r="M55" s="73"/>
      <c r="N55" s="13"/>
      <c r="S55" s="96"/>
    </row>
    <row r="56" spans="1:19" s="12" customFormat="1" ht="29.25" customHeight="1">
      <c r="A56" s="83">
        <v>4</v>
      </c>
      <c r="B56" s="98" t="s">
        <v>76</v>
      </c>
      <c r="C56" s="16"/>
      <c r="D56" s="99">
        <v>3719</v>
      </c>
      <c r="E56" s="92"/>
      <c r="F56" s="5"/>
      <c r="G56" s="5"/>
      <c r="H56" s="93"/>
      <c r="I56" s="94"/>
      <c r="J56" s="60">
        <f t="shared" si="7"/>
        <v>0</v>
      </c>
      <c r="K56" s="95">
        <f aca="true" t="shared" si="12" ref="K56:K62">D56</f>
        <v>3719</v>
      </c>
      <c r="L56" s="123">
        <f t="shared" si="11"/>
        <v>100</v>
      </c>
      <c r="M56" s="127">
        <f>D54-H54</f>
        <v>31689</v>
      </c>
      <c r="N56" s="13"/>
      <c r="S56" s="96"/>
    </row>
    <row r="57" spans="1:19" s="12" customFormat="1" ht="33" customHeight="1">
      <c r="A57" s="83">
        <v>5</v>
      </c>
      <c r="B57" s="98" t="s">
        <v>77</v>
      </c>
      <c r="C57" s="16"/>
      <c r="D57" s="99">
        <v>1949</v>
      </c>
      <c r="E57" s="92"/>
      <c r="F57" s="5"/>
      <c r="G57" s="5"/>
      <c r="H57" s="93"/>
      <c r="I57" s="94"/>
      <c r="J57" s="60">
        <f t="shared" si="7"/>
        <v>0</v>
      </c>
      <c r="K57" s="95">
        <f t="shared" si="12"/>
        <v>1949</v>
      </c>
      <c r="L57" s="123">
        <f t="shared" si="11"/>
        <v>100</v>
      </c>
      <c r="M57" s="73"/>
      <c r="N57" s="13"/>
      <c r="S57" s="96"/>
    </row>
    <row r="58" spans="1:19" s="12" customFormat="1" ht="21" customHeight="1">
      <c r="A58" s="83">
        <v>6</v>
      </c>
      <c r="B58" s="98" t="s">
        <v>78</v>
      </c>
      <c r="C58" s="16"/>
      <c r="D58" s="99">
        <v>891</v>
      </c>
      <c r="E58" s="92"/>
      <c r="F58" s="5"/>
      <c r="G58" s="5"/>
      <c r="H58" s="93"/>
      <c r="I58" s="94"/>
      <c r="J58" s="60">
        <f t="shared" si="7"/>
        <v>0</v>
      </c>
      <c r="K58" s="95">
        <f t="shared" si="12"/>
        <v>891</v>
      </c>
      <c r="L58" s="123">
        <f t="shared" si="11"/>
        <v>100</v>
      </c>
      <c r="M58" s="73"/>
      <c r="N58" s="13"/>
      <c r="S58" s="96"/>
    </row>
    <row r="59" spans="1:19" s="12" customFormat="1" ht="23.25" customHeight="1">
      <c r="A59" s="83">
        <v>7</v>
      </c>
      <c r="B59" s="98" t="s">
        <v>79</v>
      </c>
      <c r="C59" s="16"/>
      <c r="D59" s="99">
        <v>4846</v>
      </c>
      <c r="E59" s="92"/>
      <c r="F59" s="5"/>
      <c r="G59" s="5"/>
      <c r="H59" s="99">
        <v>1099.317</v>
      </c>
      <c r="I59" s="99">
        <v>1099.317</v>
      </c>
      <c r="J59" s="60">
        <f t="shared" si="7"/>
        <v>22.685039207593892</v>
      </c>
      <c r="K59" s="95">
        <f t="shared" si="12"/>
        <v>4846</v>
      </c>
      <c r="L59" s="123">
        <f t="shared" si="11"/>
        <v>100</v>
      </c>
      <c r="M59" s="73"/>
      <c r="N59" s="13"/>
      <c r="S59" s="96"/>
    </row>
    <row r="60" spans="1:19" s="12" customFormat="1" ht="27.75" customHeight="1">
      <c r="A60" s="83">
        <v>8</v>
      </c>
      <c r="B60" s="98" t="s">
        <v>80</v>
      </c>
      <c r="C60" s="16"/>
      <c r="D60" s="99">
        <v>2513</v>
      </c>
      <c r="E60" s="92"/>
      <c r="F60" s="5"/>
      <c r="G60" s="5"/>
      <c r="H60" s="93"/>
      <c r="I60" s="94"/>
      <c r="J60" s="60">
        <f t="shared" si="7"/>
        <v>0</v>
      </c>
      <c r="K60" s="95">
        <f t="shared" si="12"/>
        <v>2513</v>
      </c>
      <c r="L60" s="123">
        <f t="shared" si="11"/>
        <v>100</v>
      </c>
      <c r="M60" s="73"/>
      <c r="N60" s="13"/>
      <c r="S60" s="96"/>
    </row>
    <row r="61" spans="1:19" s="12" customFormat="1" ht="39" customHeight="1">
      <c r="A61" s="83">
        <v>8</v>
      </c>
      <c r="B61" s="98" t="s">
        <v>81</v>
      </c>
      <c r="C61" s="16"/>
      <c r="D61" s="99">
        <f>10722</f>
        <v>10722</v>
      </c>
      <c r="E61" s="92"/>
      <c r="F61" s="5"/>
      <c r="G61" s="5"/>
      <c r="H61" s="93"/>
      <c r="I61" s="94"/>
      <c r="J61" s="60">
        <f t="shared" si="7"/>
        <v>0</v>
      </c>
      <c r="K61" s="95">
        <f t="shared" si="12"/>
        <v>10722</v>
      </c>
      <c r="L61" s="123">
        <f t="shared" si="11"/>
        <v>100</v>
      </c>
      <c r="M61" s="73"/>
      <c r="N61" s="13"/>
      <c r="S61" s="96"/>
    </row>
    <row r="62" spans="1:19" s="12" customFormat="1" ht="26.25" customHeight="1">
      <c r="A62" s="83">
        <v>10</v>
      </c>
      <c r="B62" s="98" t="s">
        <v>82</v>
      </c>
      <c r="C62" s="16"/>
      <c r="D62" s="99">
        <v>1021</v>
      </c>
      <c r="E62" s="92"/>
      <c r="F62" s="5"/>
      <c r="G62" s="5"/>
      <c r="H62" s="93"/>
      <c r="I62" s="94"/>
      <c r="J62" s="60">
        <f t="shared" si="7"/>
        <v>0</v>
      </c>
      <c r="K62" s="95">
        <f t="shared" si="12"/>
        <v>1021</v>
      </c>
      <c r="L62" s="123">
        <f t="shared" si="11"/>
        <v>100</v>
      </c>
      <c r="M62" s="73"/>
      <c r="N62" s="13"/>
      <c r="S62" s="96"/>
    </row>
    <row r="63" spans="1:19" s="9" customFormat="1" ht="26.25" customHeight="1">
      <c r="A63" s="8" t="s">
        <v>20</v>
      </c>
      <c r="B63" s="100" t="s">
        <v>83</v>
      </c>
      <c r="C63" s="18"/>
      <c r="D63" s="99">
        <f>D64+D69+D71</f>
        <v>146187.65658</v>
      </c>
      <c r="E63" s="99">
        <f aca="true" t="shared" si="13" ref="E63:K63">E64+E69+E71</f>
        <v>0</v>
      </c>
      <c r="F63" s="99">
        <f t="shared" si="13"/>
        <v>0</v>
      </c>
      <c r="G63" s="99">
        <f t="shared" si="13"/>
        <v>0</v>
      </c>
      <c r="H63" s="99">
        <f t="shared" si="13"/>
        <v>103186.577366</v>
      </c>
      <c r="I63" s="99">
        <f t="shared" si="13"/>
        <v>104799.15484799999</v>
      </c>
      <c r="J63" s="60">
        <f t="shared" si="7"/>
        <v>71.68810096538452</v>
      </c>
      <c r="K63" s="99">
        <f t="shared" si="13"/>
        <v>128334.19740399999</v>
      </c>
      <c r="L63" s="122">
        <f>K63/D63*100</f>
        <v>87.78730051929531</v>
      </c>
      <c r="M63" s="68"/>
      <c r="N63" s="10"/>
      <c r="S63" s="6"/>
    </row>
    <row r="64" spans="1:19" s="9" customFormat="1" ht="18" customHeight="1">
      <c r="A64" s="11">
        <v>1</v>
      </c>
      <c r="B64" s="110" t="s">
        <v>84</v>
      </c>
      <c r="C64" s="18"/>
      <c r="D64" s="101">
        <v>109797.843417</v>
      </c>
      <c r="E64" s="18"/>
      <c r="F64" s="111"/>
      <c r="G64" s="111"/>
      <c r="H64" s="101">
        <v>97553.226318</v>
      </c>
      <c r="I64" s="101">
        <v>99165.8038</v>
      </c>
      <c r="J64" s="62">
        <f t="shared" si="7"/>
        <v>90.31671362012031</v>
      </c>
      <c r="K64" s="112">
        <f>D64</f>
        <v>109797.843417</v>
      </c>
      <c r="L64" s="122">
        <f>K64/D64*100</f>
        <v>100</v>
      </c>
      <c r="M64" s="68"/>
      <c r="N64" s="10"/>
      <c r="S64" s="6"/>
    </row>
    <row r="65" spans="1:13" ht="18" customHeight="1">
      <c r="A65" s="102"/>
      <c r="B65" s="107" t="s">
        <v>85</v>
      </c>
      <c r="C65" s="103"/>
      <c r="D65" s="99">
        <v>16119.91643</v>
      </c>
      <c r="E65" s="99"/>
      <c r="F65" s="103"/>
      <c r="G65" s="103"/>
      <c r="H65" s="99">
        <v>9405.754581</v>
      </c>
      <c r="I65" s="99">
        <v>9405.754581</v>
      </c>
      <c r="J65" s="60">
        <f t="shared" si="7"/>
        <v>58.34865597377045</v>
      </c>
      <c r="K65" s="99">
        <f>D65</f>
        <v>16119.91643</v>
      </c>
      <c r="L65" s="99"/>
      <c r="M65" s="115"/>
    </row>
    <row r="66" spans="1:13" ht="18" customHeight="1">
      <c r="A66" s="102"/>
      <c r="B66" s="108" t="s">
        <v>86</v>
      </c>
      <c r="C66" s="103"/>
      <c r="D66" s="99">
        <v>27642.975</v>
      </c>
      <c r="E66" s="99"/>
      <c r="F66" s="103"/>
      <c r="G66" s="103"/>
      <c r="H66" s="99">
        <v>26023.694</v>
      </c>
      <c r="I66" s="99">
        <v>26722.423</v>
      </c>
      <c r="J66" s="60">
        <f t="shared" si="7"/>
        <v>96.66985192440394</v>
      </c>
      <c r="K66" s="99">
        <f>D66</f>
        <v>27642.975</v>
      </c>
      <c r="L66" s="99"/>
      <c r="M66" s="115"/>
    </row>
    <row r="67" spans="1:13" ht="18" customHeight="1">
      <c r="A67" s="102"/>
      <c r="B67" s="109" t="s">
        <v>87</v>
      </c>
      <c r="C67" s="103"/>
      <c r="D67" s="99">
        <v>9555.69</v>
      </c>
      <c r="E67" s="99"/>
      <c r="F67" s="103"/>
      <c r="G67" s="103"/>
      <c r="H67" s="99">
        <v>8631.8664</v>
      </c>
      <c r="I67" s="99">
        <v>8631.8664</v>
      </c>
      <c r="J67" s="60">
        <f t="shared" si="7"/>
        <v>90.33221462814302</v>
      </c>
      <c r="K67" s="99">
        <f>D67</f>
        <v>9555.69</v>
      </c>
      <c r="L67" s="99"/>
      <c r="M67" s="115"/>
    </row>
    <row r="68" spans="1:13" ht="18" customHeight="1">
      <c r="A68" s="102"/>
      <c r="B68" s="107" t="s">
        <v>88</v>
      </c>
      <c r="C68" s="104"/>
      <c r="D68" s="99">
        <v>56479.261987</v>
      </c>
      <c r="E68" s="99"/>
      <c r="F68" s="104"/>
      <c r="G68" s="104"/>
      <c r="H68" s="99">
        <v>53491.911337</v>
      </c>
      <c r="I68" s="99">
        <v>54405.759819</v>
      </c>
      <c r="J68" s="60">
        <f t="shared" si="7"/>
        <v>96.32873714164809</v>
      </c>
      <c r="K68" s="99">
        <f>D68</f>
        <v>56479.261987</v>
      </c>
      <c r="L68" s="99"/>
      <c r="M68" s="115"/>
    </row>
    <row r="69" spans="1:14" s="42" customFormat="1" ht="21" customHeight="1">
      <c r="A69" s="105">
        <v>2</v>
      </c>
      <c r="B69" s="113" t="s">
        <v>89</v>
      </c>
      <c r="C69" s="106"/>
      <c r="D69" s="101">
        <v>17853.459176</v>
      </c>
      <c r="E69" s="101"/>
      <c r="F69" s="106"/>
      <c r="G69" s="106"/>
      <c r="H69" s="101"/>
      <c r="I69" s="101"/>
      <c r="J69" s="62">
        <f t="shared" si="7"/>
        <v>0</v>
      </c>
      <c r="K69" s="101"/>
      <c r="L69" s="122">
        <f>K69/D69*100</f>
        <v>0</v>
      </c>
      <c r="M69" s="116"/>
      <c r="N69" s="44"/>
    </row>
    <row r="70" spans="1:14" s="42" customFormat="1" ht="66.75" customHeight="1">
      <c r="A70" s="105"/>
      <c r="B70" s="97" t="s">
        <v>90</v>
      </c>
      <c r="C70" s="106"/>
      <c r="D70" s="125">
        <v>17628.517</v>
      </c>
      <c r="E70" s="101"/>
      <c r="F70" s="106"/>
      <c r="G70" s="106"/>
      <c r="H70" s="101"/>
      <c r="I70" s="101"/>
      <c r="J70" s="62"/>
      <c r="K70" s="101"/>
      <c r="L70" s="101"/>
      <c r="M70" s="73" t="s">
        <v>102</v>
      </c>
      <c r="N70" s="44"/>
    </row>
    <row r="71" spans="1:14" s="42" customFormat="1" ht="40.5" customHeight="1">
      <c r="A71" s="105">
        <v>3</v>
      </c>
      <c r="B71" s="113" t="s">
        <v>91</v>
      </c>
      <c r="C71" s="106"/>
      <c r="D71" s="101">
        <v>18536.353987</v>
      </c>
      <c r="E71" s="101"/>
      <c r="F71" s="106"/>
      <c r="G71" s="106"/>
      <c r="H71" s="101">
        <v>5633.351048</v>
      </c>
      <c r="I71" s="101">
        <v>5633.351048</v>
      </c>
      <c r="J71" s="62">
        <f t="shared" si="7"/>
        <v>30.39082578996284</v>
      </c>
      <c r="K71" s="101">
        <f>D71</f>
        <v>18536.353987</v>
      </c>
      <c r="L71" s="122">
        <f>K71/D71*100</f>
        <v>100</v>
      </c>
      <c r="M71" s="116"/>
      <c r="N71" s="44"/>
    </row>
  </sheetData>
  <sheetProtection/>
  <mergeCells count="14">
    <mergeCell ref="A1:M1"/>
    <mergeCell ref="A2:M2"/>
    <mergeCell ref="A3:F3"/>
    <mergeCell ref="A4:A6"/>
    <mergeCell ref="B4:B6"/>
    <mergeCell ref="L4:L6"/>
    <mergeCell ref="H4:J5"/>
    <mergeCell ref="C4:E4"/>
    <mergeCell ref="K4:K6"/>
    <mergeCell ref="F4:F6"/>
    <mergeCell ref="M4:M6"/>
    <mergeCell ref="C5:C6"/>
    <mergeCell ref="G4:G6"/>
    <mergeCell ref="D5:E5"/>
  </mergeCells>
  <printOptions/>
  <pageMargins left="0.41" right="0.32" top="0.433070866141732" bottom="0.32" header="0.31496062992126" footer="0.17"/>
  <pageSetup horizontalDpi="600" verticalDpi="600" orientation="landscape" paperSize="9" scale="8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thuonghieu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HUNGGIANG</cp:lastModifiedBy>
  <cp:lastPrinted>2015-12-02T09:54:46Z</cp:lastPrinted>
  <dcterms:created xsi:type="dcterms:W3CDTF">2015-03-16T08:45:28Z</dcterms:created>
  <dcterms:modified xsi:type="dcterms:W3CDTF">2015-12-03T16:52:28Z</dcterms:modified>
  <cp:category/>
  <cp:version/>
  <cp:contentType/>
  <cp:contentStatus/>
</cp:coreProperties>
</file>